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635" yWindow="45" windowWidth="10320" windowHeight="7950" activeTab="2"/>
  </bookViews>
  <sheets>
    <sheet name="Proposta 2011" sheetId="31" r:id="rId1"/>
    <sheet name="ANEXO II" sheetId="32" r:id="rId2"/>
    <sheet name="RESUMO DO FCDF 2011" sheetId="33" r:id="rId3"/>
  </sheets>
  <definedNames>
    <definedName name="_xlnm.Print_Area" localSheetId="0">'Proposta 2011'!$A$1:$C$245</definedName>
    <definedName name="_xlnm.Print_Area" localSheetId="2">'RESUMO DO FCDF 2011'!$A$1:$D$57</definedName>
    <definedName name="_xlnm.Print_Titles" localSheetId="0">'Proposta 2011'!$1:$7</definedName>
  </definedNames>
  <calcPr calcId="125725"/>
</workbook>
</file>

<file path=xl/calcChain.xml><?xml version="1.0" encoding="utf-8"?>
<calcChain xmlns="http://schemas.openxmlformats.org/spreadsheetml/2006/main">
  <c r="D56" i="33"/>
  <c r="D55"/>
  <c r="D54" s="1"/>
  <c r="C15"/>
  <c r="C7"/>
  <c r="B7"/>
  <c r="D7"/>
  <c r="D8" i="32"/>
  <c r="C8"/>
  <c r="B8"/>
  <c r="E7"/>
  <c r="E6"/>
  <c r="E8" s="1"/>
  <c r="C236" i="31"/>
  <c r="B28" i="33" s="1"/>
  <c r="D28" s="1"/>
  <c r="C225" i="31"/>
  <c r="B27" i="33" s="1"/>
  <c r="C212" i="31"/>
  <c r="C221" s="1"/>
  <c r="C202"/>
  <c r="C185"/>
  <c r="C167"/>
  <c r="C148"/>
  <c r="C19" i="33" s="1"/>
  <c r="C140" i="31"/>
  <c r="C14" i="33" s="1"/>
  <c r="C134" i="31"/>
  <c r="C18" i="33" s="1"/>
  <c r="C128" i="31"/>
  <c r="C13" i="33" s="1"/>
  <c r="C117" i="31"/>
  <c r="B20" i="33" s="1"/>
  <c r="D20" s="1"/>
  <c r="C104" i="31"/>
  <c r="B15" i="33" s="1"/>
  <c r="D15" s="1"/>
  <c r="C98" i="31"/>
  <c r="C8" i="33" s="1"/>
  <c r="C92" i="31"/>
  <c r="B8" i="33" s="1"/>
  <c r="C82" i="31"/>
  <c r="B18" i="33" s="1"/>
  <c r="C69" i="31"/>
  <c r="B13" i="33" s="1"/>
  <c r="C62" i="31"/>
  <c r="C6" i="33" s="1"/>
  <c r="C54" i="31"/>
  <c r="B6" i="33" s="1"/>
  <c r="B5" s="1"/>
  <c r="C44" i="31"/>
  <c r="B19" i="33" s="1"/>
  <c r="C26" i="31"/>
  <c r="B14" i="33" s="1"/>
  <c r="C21" i="31"/>
  <c r="C13"/>
  <c r="D6" i="33" l="1"/>
  <c r="C5"/>
  <c r="D13"/>
  <c r="C12"/>
  <c r="D18"/>
  <c r="C17"/>
  <c r="D27"/>
  <c r="D45" s="1"/>
  <c r="B26"/>
  <c r="D46"/>
  <c r="B12"/>
  <c r="B17"/>
  <c r="D8"/>
  <c r="D14"/>
  <c r="D19"/>
  <c r="B30"/>
  <c r="D30" s="1"/>
  <c r="D48" s="1"/>
  <c r="D26"/>
  <c r="D32"/>
  <c r="C152" i="31"/>
  <c r="C243"/>
  <c r="C244" s="1"/>
  <c r="C87"/>
  <c r="C122"/>
  <c r="C49"/>
  <c r="D17" i="33" l="1"/>
  <c r="D12"/>
  <c r="D42" s="1"/>
  <c r="D5"/>
  <c r="C203" i="31"/>
  <c r="C245" s="1"/>
  <c r="D41" i="33" l="1"/>
  <c r="D36"/>
  <c r="D43"/>
  <c r="D50" s="1"/>
  <c r="D38"/>
  <c r="D23"/>
  <c r="D34" s="1"/>
  <c r="D33" l="1"/>
</calcChain>
</file>

<file path=xl/sharedStrings.xml><?xml version="1.0" encoding="utf-8"?>
<sst xmlns="http://schemas.openxmlformats.org/spreadsheetml/2006/main" count="265" uniqueCount="153">
  <si>
    <t xml:space="preserve"> </t>
  </si>
  <si>
    <t>PROGRAMA DE TRABALHO</t>
  </si>
  <si>
    <t>28.845.0903.0032</t>
  </si>
  <si>
    <t>3190.11</t>
  </si>
  <si>
    <t>3190.12</t>
  </si>
  <si>
    <t>PESSOAL ATIVO</t>
  </si>
  <si>
    <t>3190.13</t>
  </si>
  <si>
    <t>3190.17</t>
  </si>
  <si>
    <t>3190.91</t>
  </si>
  <si>
    <t>CUSTEIO MANUTENÇÃO</t>
  </si>
  <si>
    <t>3390.08</t>
  </si>
  <si>
    <t>3390.15</t>
  </si>
  <si>
    <t>3390.30</t>
  </si>
  <si>
    <t>3390.31</t>
  </si>
  <si>
    <t>3390.32</t>
  </si>
  <si>
    <t>3390.33</t>
  </si>
  <si>
    <t>3390.36</t>
  </si>
  <si>
    <t>3390.39</t>
  </si>
  <si>
    <t>3390.93</t>
  </si>
  <si>
    <t>INVESTIMENTOS</t>
  </si>
  <si>
    <t>4490.51</t>
  </si>
  <si>
    <t>4490.52</t>
  </si>
  <si>
    <t>SUBTOTAL</t>
  </si>
  <si>
    <t>28.845.0903.0036</t>
  </si>
  <si>
    <t xml:space="preserve"> 3190.12</t>
  </si>
  <si>
    <t xml:space="preserve"> 3190.17</t>
  </si>
  <si>
    <t>3390.35</t>
  </si>
  <si>
    <t>28.845.0903.0035</t>
  </si>
  <si>
    <t>3190.16</t>
  </si>
  <si>
    <t>28.845.0903.0037</t>
  </si>
  <si>
    <t>3390.14</t>
  </si>
  <si>
    <t>POLICIA MILITAR DO DISTRITO FEDERAL</t>
  </si>
  <si>
    <t>3190.01</t>
  </si>
  <si>
    <t>3190.03</t>
  </si>
  <si>
    <t>28.845.0903.6387.0053</t>
  </si>
  <si>
    <t>3390.46</t>
  </si>
  <si>
    <t>3390.19</t>
  </si>
  <si>
    <t>3390.49</t>
  </si>
  <si>
    <t>POLICIA CIVIL DO DISTRITO FEDERAL</t>
  </si>
  <si>
    <t>SECRETARIA DE SAÚDE</t>
  </si>
  <si>
    <t>3190.04</t>
  </si>
  <si>
    <t>SECRETARIA DE EDUCAÇÃO</t>
  </si>
  <si>
    <t>3190.96</t>
  </si>
  <si>
    <t>TOTAL GERAL</t>
  </si>
  <si>
    <t>3390.37</t>
  </si>
  <si>
    <t xml:space="preserve">PESSOAL </t>
  </si>
  <si>
    <t>MANUTENÇÃO DA POLICIA MILITAR DO DISTRITO FEDERAL</t>
  </si>
  <si>
    <t>MANUTENÇÃO DA POLICIA CIVIL DO DISTRITO FEDERAL</t>
  </si>
  <si>
    <t>CORPO DE BOMBEIROS MILITAR DO DISTRITO FEDERAL</t>
  </si>
  <si>
    <t>MANUTENÇÃO DO CORPO DE BOMBEIROS MILITAR DO DISTRITO FEDERAL</t>
  </si>
  <si>
    <t>ASSISTÊNCIA FINANCEIRA PARA A REALIZAÇÃO DE SERVIÇOS PÚBLICOS DE SAÚDE E EDUCAÇÃO DO DISTRITO FEDERAL</t>
  </si>
  <si>
    <t>28.845.0903.6384</t>
  </si>
  <si>
    <t>28.845.0903.6385</t>
  </si>
  <si>
    <t>ASSISTÊNCIA PRÉ-ESCOLAR AOS DEPENDENTES DOS SERVIDORES DA POLÍCIA CIVIL, DA POLÍCIA MILITAR e DO CORPO DE BOMBEIROS MILITAR DO DISTRITO FEDERAL</t>
  </si>
  <si>
    <t>28.845.0903.6386</t>
  </si>
  <si>
    <t>ASSISTENCIA MÉDICA E ODONTOLÓGICA DOS SERVIDORES E SEUS DEPENDENTES DA POLÍCIA MILITAR e DO CORPO DE BOMBEIROS MILITAR, DO DISTRITO FEDERAL</t>
  </si>
  <si>
    <t>AUXÍLIO-ALIMENTAÇÃO AOS SERVIDORES DA POLÍCIA CIVIL, DA POLÍCIA MILITAR e DO CORPO DE BOMBEIROS MILITAR DO DISTRITO FEDERAL</t>
  </si>
  <si>
    <t>AUXÍLIO-TRANSPORTE AOS SERVIDORES DA POLÍCIA CIVIL, DA POLÍCIA MILITAR e DO CORPO DE BOMBEIROS MILITAR DO DISTRITO FEDERAL</t>
  </si>
  <si>
    <t>3190.09</t>
  </si>
  <si>
    <t>Á R E A   S E G U R A N Ç A</t>
  </si>
  <si>
    <t>Á R E A   S A Ú D E  E  E D U C A Ç Ã O</t>
  </si>
  <si>
    <t>3190.08</t>
  </si>
  <si>
    <t>3191 13</t>
  </si>
  <si>
    <t>SAÚDE E EDUCAÇÃO</t>
  </si>
  <si>
    <t>SEGURANÇA PÚBLICA</t>
  </si>
  <si>
    <t xml:space="preserve">28.845.0903.0041.0053 </t>
  </si>
  <si>
    <t xml:space="preserve">28.845.0903.00F1.0053 </t>
  </si>
  <si>
    <t xml:space="preserve">28.845.0903.00F2.0053 </t>
  </si>
  <si>
    <t>PESSOAL INATIVO E PENSIONISTAS</t>
  </si>
  <si>
    <t>339030.17</t>
  </si>
  <si>
    <t>339039.08</t>
  </si>
  <si>
    <t>339039.28</t>
  </si>
  <si>
    <t>339039.95</t>
  </si>
  <si>
    <t>339039.97</t>
  </si>
  <si>
    <t>449052.35</t>
  </si>
  <si>
    <t>OUTRAS DESPESAS CORRENTES</t>
  </si>
  <si>
    <t>PESSOAL</t>
  </si>
  <si>
    <t>SAÚDE</t>
  </si>
  <si>
    <t>EDUCAÇÃO</t>
  </si>
  <si>
    <t xml:space="preserve">28.845.0903.009T </t>
  </si>
  <si>
    <t>28.845.0903.0312</t>
  </si>
  <si>
    <t xml:space="preserve">P R O P O S T A   O R Ç A M E N T Á R I A   -   EXERCÍCIO 2011   </t>
  </si>
  <si>
    <t>PROPOSTA ORÇAMENTÁRIA
2011</t>
  </si>
  <si>
    <t>3390.91</t>
  </si>
  <si>
    <t>3390.00</t>
  </si>
  <si>
    <t>4490.00</t>
  </si>
  <si>
    <t>31.90,11</t>
  </si>
  <si>
    <t>GRUPO DE DESPESA</t>
  </si>
  <si>
    <t>28.845.0903.6387.00FM0053</t>
  </si>
  <si>
    <t>28.845.0903.6387.00FI0053</t>
  </si>
  <si>
    <t>28.845.0903.6384.00FG0053</t>
  </si>
  <si>
    <t>28.845.0903.6384.00FD0053</t>
  </si>
  <si>
    <t>28.845.0903.6384.00FJ0053</t>
  </si>
  <si>
    <t>28.845.0903.6385.00FH0053</t>
  </si>
  <si>
    <t>28.845.0903.6385.00FE0053</t>
  </si>
  <si>
    <t>28.845.0903.6385.00FN0053</t>
  </si>
  <si>
    <t>28.845.0903.6386.00FL0053</t>
  </si>
  <si>
    <t>28.845.0903.6386.00FF0053</t>
  </si>
  <si>
    <t>28.845.0903.6386.00FQ0053</t>
  </si>
  <si>
    <t>NUMERO DE SEVIDORES BENEFICIADOS - 17640</t>
  </si>
  <si>
    <t>NUMERO DE BENEFICIARIOS - 5934</t>
  </si>
  <si>
    <t>NUMERO DE BENEFICIARIOS - 89025</t>
  </si>
  <si>
    <t>NUMERO DE BENEFICIARIOS - 29784</t>
  </si>
  <si>
    <t>NUMERO DE BENEFICIARIOS - 2322</t>
  </si>
  <si>
    <t>NUMERO DE SEVIDORES BENEFICIADOS - 8050</t>
  </si>
  <si>
    <t>NUMERO DE SEVIDORES BENEFICIADOS - 5637</t>
  </si>
  <si>
    <t>NUMERO DE SEVIDORES BENEFICIADOS - 25</t>
  </si>
  <si>
    <t>NUMERO DE BENEFICIARIOS - 689</t>
  </si>
  <si>
    <t>ANEXO II</t>
  </si>
  <si>
    <t>CONTRIBUIÇÃO AO FUNDO DE SAÚDE DA POLÍCIA MILITAR E DO CORPO DE BOMEBIROS</t>
  </si>
  <si>
    <t>Elaboração da Proposta Orçamentária de 2011</t>
  </si>
  <si>
    <t>LIMITE</t>
  </si>
  <si>
    <t>TOTAL DAS UIDADES</t>
  </si>
  <si>
    <t>Fundo de Saúde da Polícia Militar</t>
  </si>
  <si>
    <t>Fundo de Saúde da Corpo de Bombeiros</t>
  </si>
  <si>
    <r>
      <rPr>
        <b/>
        <sz val="10"/>
        <rFont val="Arial"/>
        <family val="2"/>
      </rPr>
      <t xml:space="preserve">OBS: </t>
    </r>
    <r>
      <rPr>
        <sz val="10"/>
        <rFont val="Arial"/>
        <family val="2"/>
      </rPr>
      <t>A Lei Nº 10.633, de 27 de dezembro de 2002, art 2º, estipula que, a partir do ano de 2003, inclusive, o aporte anual de recursos orçamentários destinados ao FCDF será de R$ 2.900.000.000,00, corrigido anualmente pela varialção da Receita Corrente Líquida da União. Assim sendo, os valores informados no Anexo II não deverão compor a proposta orçamentária do FCDF, pois são elementos estranhos à lei, no que tange a composição o limite da dotação cabível ao Fundo. Ressalte-se, ainda, que os Acórdãos TCU nº 168/2007 e 1.531/2009 determinam apenas que a execução financeira dos recursos próprios do FSPMDF e FSCBMDF seja feita por meio do SIAFI, não sendo feita qualquer alusão de que os recursos devam compor a dotação orçamentária do órgão 25915 - FCDF.</t>
    </r>
  </si>
  <si>
    <t>ESTIMATIVAS DE RECEITAS DAS UNIDADES PARA 2011</t>
  </si>
  <si>
    <t xml:space="preserve">R$ </t>
  </si>
  <si>
    <t>RESUMO DA PROPOSTA ENCAMINHADA AO MINISTÉRIO DA FAZENDA</t>
  </si>
  <si>
    <t>ATIVO</t>
  </si>
  <si>
    <t>INATIVO/PENS</t>
  </si>
  <si>
    <t>TOTAL</t>
  </si>
  <si>
    <t xml:space="preserve"> PMDF</t>
  </si>
  <si>
    <t xml:space="preserve"> CBMDF</t>
  </si>
  <si>
    <t xml:space="preserve"> PCDF</t>
  </si>
  <si>
    <t>MANUT.</t>
  </si>
  <si>
    <t>OUTRAS DESPESAS</t>
  </si>
  <si>
    <t>OUTRAS CORRENTES</t>
  </si>
  <si>
    <t>PMDF</t>
  </si>
  <si>
    <t>CBMDF</t>
  </si>
  <si>
    <t>PCDF</t>
  </si>
  <si>
    <t>CAPITAL</t>
  </si>
  <si>
    <t>SUBTOTAL ==&gt;</t>
  </si>
  <si>
    <t>ASSISTÊNCIA FINANCEIRA:</t>
  </si>
  <si>
    <t>SOMATÓRIO  ==&gt;</t>
  </si>
  <si>
    <t xml:space="preserve">RECURSOS NÃO DESTINADO A PESSOAL GND 1 = </t>
  </si>
  <si>
    <t xml:space="preserve">RECURSOS DE PESSOAL = </t>
  </si>
  <si>
    <t>Ass. Alim. Médica e odontol.</t>
  </si>
  <si>
    <t>SUBTOTAL ==&gt;Educação e Saúde</t>
  </si>
  <si>
    <t>SUBTOTAL ==&gt;Segurança Pública</t>
  </si>
  <si>
    <t xml:space="preserve">Segurança Pública </t>
  </si>
  <si>
    <t>pessoal</t>
  </si>
  <si>
    <t>corrente</t>
  </si>
  <si>
    <t>capital</t>
  </si>
  <si>
    <t>Educação</t>
  </si>
  <si>
    <t>Saúde</t>
  </si>
  <si>
    <t>TOTAL GERAL FCDF ==&gt;</t>
  </si>
  <si>
    <t>FUNDO DE SAÚDE DA PMDF E CBMDF</t>
  </si>
  <si>
    <t>FUNDO DO CBMDF</t>
  </si>
  <si>
    <t>FUNDO DA PMDF</t>
  </si>
  <si>
    <t>QUADRO XIV - PROPOSTA DO FUNDO CONSTITUCIONAL DO DF.</t>
  </si>
  <si>
    <t>Ass. Alim., Médica e odontol. Equipamentos</t>
  </si>
  <si>
    <t>Ass. Médica e odontol.</t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</si>
</sst>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0_);\(0\)"/>
    <numFmt numFmtId="166" formatCode="0;[Red]0"/>
    <numFmt numFmtId="167" formatCode="_(* #,##0_);_(* \(#,##0\);_(* &quot;-&quot;??_);_(@_)"/>
    <numFmt numFmtId="168" formatCode="_-* #,##0_-;\-* #,##0_-;_-* &quot;-&quot;??_-;_-@_-"/>
  </numFmts>
  <fonts count="15">
    <font>
      <sz val="10"/>
      <name val="Arial"/>
    </font>
    <font>
      <sz val="10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sz val="14"/>
      <name val="Arial"/>
      <family val="2"/>
    </font>
    <font>
      <b/>
      <sz val="14"/>
      <color indexed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5">
    <xf numFmtId="0" fontId="0" fillId="0" borderId="0" xfId="0"/>
    <xf numFmtId="37" fontId="3" fillId="0" borderId="0" xfId="0" applyNumberFormat="1" applyFont="1"/>
    <xf numFmtId="37" fontId="4" fillId="0" borderId="0" xfId="0" applyNumberFormat="1" applyFont="1" applyAlignment="1">
      <alignment horizontal="center"/>
    </xf>
    <xf numFmtId="37" fontId="5" fillId="0" borderId="0" xfId="0" applyNumberFormat="1" applyFont="1"/>
    <xf numFmtId="0" fontId="3" fillId="0" borderId="0" xfId="0" applyFont="1"/>
    <xf numFmtId="37" fontId="0" fillId="0" borderId="0" xfId="0" applyNumberFormat="1"/>
    <xf numFmtId="164" fontId="0" fillId="0" borderId="0" xfId="1" applyFont="1"/>
    <xf numFmtId="167" fontId="0" fillId="0" borderId="0" xfId="0" applyNumberFormat="1"/>
    <xf numFmtId="37" fontId="8" fillId="0" borderId="1" xfId="0" applyNumberFormat="1" applyFont="1" applyBorder="1" applyAlignment="1">
      <alignment horizontal="center"/>
    </xf>
    <xf numFmtId="37" fontId="9" fillId="0" borderId="1" xfId="0" applyNumberFormat="1" applyFont="1" applyBorder="1" applyAlignment="1">
      <alignment horizontal="center" vertical="center" wrapText="1"/>
    </xf>
    <xf numFmtId="37" fontId="9" fillId="0" borderId="1" xfId="0" applyNumberFormat="1" applyFont="1" applyBorder="1" applyAlignment="1">
      <alignment horizontal="center"/>
    </xf>
    <xf numFmtId="37" fontId="10" fillId="2" borderId="1" xfId="0" applyNumberFormat="1" applyFont="1" applyFill="1" applyBorder="1" applyAlignment="1">
      <alignment horizontal="center" vertical="center" wrapText="1"/>
    </xf>
    <xf numFmtId="37" fontId="9" fillId="0" borderId="1" xfId="0" quotePrefix="1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0" xfId="0" applyBorder="1"/>
    <xf numFmtId="37" fontId="9" fillId="0" borderId="8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37" fontId="8" fillId="0" borderId="1" xfId="0" applyNumberFormat="1" applyFont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left"/>
    </xf>
    <xf numFmtId="165" fontId="11" fillId="2" borderId="1" xfId="0" quotePrefix="1" applyNumberFormat="1" applyFont="1" applyFill="1" applyBorder="1" applyAlignment="1">
      <alignment horizontal="left"/>
    </xf>
    <xf numFmtId="37" fontId="9" fillId="0" borderId="1" xfId="0" applyNumberFormat="1" applyFont="1" applyBorder="1" applyAlignment="1">
      <alignment horizontal="left" wrapText="1"/>
    </xf>
    <xf numFmtId="37" fontId="9" fillId="0" borderId="1" xfId="0" applyNumberFormat="1" applyFont="1" applyBorder="1" applyAlignment="1">
      <alignment horizontal="left"/>
    </xf>
    <xf numFmtId="37" fontId="9" fillId="0" borderId="1" xfId="0" applyNumberFormat="1" applyFont="1" applyFill="1" applyBorder="1" applyAlignment="1">
      <alignment horizontal="right"/>
    </xf>
    <xf numFmtId="37" fontId="9" fillId="0" borderId="1" xfId="0" applyNumberFormat="1" applyFont="1" applyBorder="1" applyAlignment="1">
      <alignment horizontal="right"/>
    </xf>
    <xf numFmtId="37" fontId="8" fillId="0" borderId="1" xfId="0" applyNumberFormat="1" applyFont="1" applyFill="1" applyBorder="1" applyAlignment="1">
      <alignment horizontal="right"/>
    </xf>
    <xf numFmtId="37" fontId="8" fillId="0" borderId="1" xfId="0" applyNumberFormat="1" applyFont="1" applyBorder="1" applyAlignment="1">
      <alignment horizontal="right"/>
    </xf>
    <xf numFmtId="38" fontId="8" fillId="0" borderId="1" xfId="0" applyNumberFormat="1" applyFont="1" applyBorder="1" applyAlignment="1">
      <alignment horizontal="right"/>
    </xf>
    <xf numFmtId="37" fontId="8" fillId="0" borderId="1" xfId="0" applyNumberFormat="1" applyFont="1" applyBorder="1" applyAlignment="1">
      <alignment horizontal="left"/>
    </xf>
    <xf numFmtId="38" fontId="9" fillId="0" borderId="1" xfId="0" applyNumberFormat="1" applyFont="1" applyBorder="1" applyAlignment="1">
      <alignment horizontal="right"/>
    </xf>
    <xf numFmtId="166" fontId="11" fillId="0" borderId="1" xfId="0" quotePrefix="1" applyNumberFormat="1" applyFont="1" applyBorder="1" applyAlignment="1">
      <alignment horizontal="left"/>
    </xf>
    <xf numFmtId="37" fontId="9" fillId="0" borderId="1" xfId="0" applyNumberFormat="1" applyFont="1" applyBorder="1"/>
    <xf numFmtId="37" fontId="8" fillId="0" borderId="1" xfId="0" applyNumberFormat="1" applyFont="1" applyBorder="1"/>
    <xf numFmtId="37" fontId="11" fillId="0" borderId="1" xfId="0" quotePrefix="1" applyNumberFormat="1" applyFont="1" applyBorder="1" applyAlignment="1">
      <alignment horizontal="left"/>
    </xf>
    <xf numFmtId="37" fontId="8" fillId="0" borderId="3" xfId="0" applyNumberFormat="1" applyFont="1" applyBorder="1"/>
    <xf numFmtId="37" fontId="9" fillId="3" borderId="4" xfId="0" applyNumberFormat="1" applyFont="1" applyFill="1" applyBorder="1" applyAlignment="1">
      <alignment horizontal="right" vertical="center"/>
    </xf>
    <xf numFmtId="37" fontId="9" fillId="0" borderId="3" xfId="0" applyNumberFormat="1" applyFont="1" applyBorder="1" applyAlignment="1">
      <alignment horizontal="left"/>
    </xf>
    <xf numFmtId="37" fontId="11" fillId="0" borderId="1" xfId="0" quotePrefix="1" applyNumberFormat="1" applyFont="1" applyBorder="1"/>
    <xf numFmtId="37" fontId="12" fillId="2" borderId="1" xfId="0" applyNumberFormat="1" applyFont="1" applyFill="1" applyBorder="1" applyAlignment="1">
      <alignment horizontal="center" vertical="center" wrapText="1"/>
    </xf>
    <xf numFmtId="37" fontId="12" fillId="2" borderId="1" xfId="0" applyNumberFormat="1" applyFont="1" applyFill="1" applyBorder="1" applyAlignment="1">
      <alignment horizontal="right" vertical="center" wrapText="1"/>
    </xf>
    <xf numFmtId="37" fontId="9" fillId="0" borderId="1" xfId="0" applyNumberFormat="1" applyFont="1" applyFill="1" applyBorder="1" applyAlignment="1">
      <alignment horizontal="left"/>
    </xf>
    <xf numFmtId="0" fontId="8" fillId="0" borderId="1" xfId="0" applyFont="1" applyBorder="1"/>
    <xf numFmtId="37" fontId="8" fillId="0" borderId="1" xfId="0" quotePrefix="1" applyNumberFormat="1" applyFont="1" applyBorder="1" applyAlignment="1">
      <alignment horizontal="center"/>
    </xf>
    <xf numFmtId="37" fontId="9" fillId="3" borderId="4" xfId="0" applyNumberFormat="1" applyFont="1" applyFill="1" applyBorder="1" applyAlignment="1">
      <alignment horizontal="center" vertical="center"/>
    </xf>
    <xf numFmtId="37" fontId="8" fillId="0" borderId="5" xfId="0" applyNumberFormat="1" applyFont="1" applyBorder="1" applyAlignment="1">
      <alignment horizontal="center"/>
    </xf>
    <xf numFmtId="37" fontId="9" fillId="0" borderId="0" xfId="0" applyNumberFormat="1" applyFont="1" applyBorder="1" applyAlignment="1">
      <alignment horizontal="right"/>
    </xf>
    <xf numFmtId="37" fontId="8" fillId="0" borderId="0" xfId="0" applyNumberFormat="1" applyFont="1" applyBorder="1" applyAlignment="1">
      <alignment horizontal="center"/>
    </xf>
    <xf numFmtId="37" fontId="8" fillId="0" borderId="7" xfId="0" applyNumberFormat="1" applyFont="1" applyBorder="1" applyAlignment="1">
      <alignment horizontal="center"/>
    </xf>
    <xf numFmtId="37" fontId="9" fillId="0" borderId="2" xfId="0" applyNumberFormat="1" applyFont="1" applyBorder="1" applyAlignment="1">
      <alignment horizontal="left"/>
    </xf>
    <xf numFmtId="37" fontId="8" fillId="0" borderId="2" xfId="0" applyNumberFormat="1" applyFont="1" applyBorder="1" applyAlignment="1">
      <alignment horizontal="center"/>
    </xf>
    <xf numFmtId="37" fontId="9" fillId="0" borderId="2" xfId="0" applyNumberFormat="1" applyFont="1" applyBorder="1" applyAlignment="1">
      <alignment horizontal="right"/>
    </xf>
    <xf numFmtId="37" fontId="11" fillId="2" borderId="1" xfId="0" applyNumberFormat="1" applyFont="1" applyFill="1" applyBorder="1"/>
    <xf numFmtId="37" fontId="11" fillId="0" borderId="1" xfId="0" applyNumberFormat="1" applyFont="1" applyBorder="1"/>
    <xf numFmtId="0" fontId="9" fillId="0" borderId="1" xfId="0" applyFont="1" applyBorder="1"/>
    <xf numFmtId="37" fontId="9" fillId="0" borderId="5" xfId="0" applyNumberFormat="1" applyFont="1" applyBorder="1" applyAlignment="1">
      <alignment horizontal="left"/>
    </xf>
    <xf numFmtId="37" fontId="9" fillId="0" borderId="0" xfId="0" applyNumberFormat="1" applyFont="1" applyBorder="1" applyAlignment="1">
      <alignment horizontal="left"/>
    </xf>
    <xf numFmtId="37" fontId="9" fillId="0" borderId="7" xfId="0" applyNumberFormat="1" applyFont="1" applyBorder="1"/>
    <xf numFmtId="37" fontId="5" fillId="0" borderId="9" xfId="0" applyNumberFormat="1" applyFont="1" applyBorder="1"/>
    <xf numFmtId="37" fontId="8" fillId="0" borderId="9" xfId="0" applyNumberFormat="1" applyFont="1" applyBorder="1" applyAlignment="1">
      <alignment horizontal="center" vertical="center" wrapText="1"/>
    </xf>
    <xf numFmtId="9" fontId="9" fillId="0" borderId="9" xfId="1" applyNumberFormat="1" applyFont="1" applyBorder="1" applyAlignment="1">
      <alignment horizontal="center" vertical="center" wrapText="1"/>
    </xf>
    <xf numFmtId="37" fontId="5" fillId="0" borderId="2" xfId="0" applyNumberFormat="1" applyFont="1" applyBorder="1"/>
    <xf numFmtId="37" fontId="6" fillId="0" borderId="6" xfId="0" applyNumberFormat="1" applyFont="1" applyBorder="1" applyAlignment="1">
      <alignment horizontal="right"/>
    </xf>
    <xf numFmtId="37" fontId="3" fillId="0" borderId="6" xfId="0" applyNumberFormat="1" applyFont="1" applyBorder="1" applyAlignment="1">
      <alignment horizontal="right"/>
    </xf>
    <xf numFmtId="37" fontId="9" fillId="0" borderId="1" xfId="0" applyNumberFormat="1" applyFont="1" applyFill="1" applyBorder="1" applyAlignment="1">
      <alignment horizontal="center"/>
    </xf>
    <xf numFmtId="38" fontId="8" fillId="0" borderId="1" xfId="0" applyNumberFormat="1" applyFont="1" applyFill="1" applyBorder="1" applyAlignment="1">
      <alignment horizontal="right"/>
    </xf>
    <xf numFmtId="37" fontId="8" fillId="0" borderId="1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9" fillId="5" borderId="4" xfId="0" applyFont="1" applyFill="1" applyBorder="1"/>
    <xf numFmtId="0" fontId="1" fillId="5" borderId="4" xfId="0" applyFont="1" applyFill="1" applyBorder="1" applyAlignment="1">
      <alignment horizontal="center"/>
    </xf>
    <xf numFmtId="164" fontId="1" fillId="5" borderId="4" xfId="1" applyFont="1" applyFill="1" applyBorder="1" applyAlignment="1">
      <alignment horizontal="center" wrapText="1"/>
    </xf>
    <xf numFmtId="0" fontId="8" fillId="0" borderId="4" xfId="0" applyFont="1" applyFill="1" applyBorder="1"/>
    <xf numFmtId="164" fontId="8" fillId="0" borderId="4" xfId="1" applyFont="1" applyBorder="1"/>
    <xf numFmtId="167" fontId="8" fillId="0" borderId="4" xfId="1" applyNumberFormat="1" applyFont="1" applyBorder="1"/>
    <xf numFmtId="0" fontId="9" fillId="5" borderId="4" xfId="0" applyFont="1" applyFill="1" applyBorder="1" applyAlignment="1">
      <alignment horizontal="center"/>
    </xf>
    <xf numFmtId="49" fontId="6" fillId="0" borderId="0" xfId="1" applyNumberFormat="1" applyFont="1" applyAlignment="1">
      <alignment horizontal="center"/>
    </xf>
    <xf numFmtId="167" fontId="1" fillId="5" borderId="4" xfId="1" applyNumberFormat="1" applyFont="1" applyFill="1" applyBorder="1"/>
    <xf numFmtId="167" fontId="6" fillId="5" borderId="4" xfId="1" applyNumberFormat="1" applyFont="1" applyFill="1" applyBorder="1"/>
    <xf numFmtId="37" fontId="8" fillId="6" borderId="1" xfId="0" applyNumberFormat="1" applyFont="1" applyFill="1" applyBorder="1" applyAlignment="1">
      <alignment horizontal="right"/>
    </xf>
    <xf numFmtId="38" fontId="8" fillId="6" borderId="1" xfId="0" applyNumberFormat="1" applyFont="1" applyFill="1" applyBorder="1" applyAlignment="1">
      <alignment horizontal="right"/>
    </xf>
    <xf numFmtId="0" fontId="0" fillId="7" borderId="4" xfId="0" applyFill="1" applyBorder="1"/>
    <xf numFmtId="0" fontId="0" fillId="8" borderId="0" xfId="0" applyFill="1"/>
    <xf numFmtId="168" fontId="0" fillId="8" borderId="0" xfId="0" applyNumberFormat="1" applyFill="1"/>
    <xf numFmtId="168" fontId="0" fillId="0" borderId="0" xfId="0" applyNumberFormat="1"/>
    <xf numFmtId="168" fontId="0" fillId="9" borderId="0" xfId="0" applyNumberFormat="1" applyFill="1"/>
    <xf numFmtId="0" fontId="0" fillId="10" borderId="0" xfId="0" applyFill="1"/>
    <xf numFmtId="168" fontId="0" fillId="10" borderId="0" xfId="0" applyNumberFormat="1" applyFill="1"/>
    <xf numFmtId="0" fontId="0" fillId="11" borderId="0" xfId="0" applyFill="1"/>
    <xf numFmtId="168" fontId="0" fillId="11" borderId="0" xfId="0" applyNumberFormat="1" applyFill="1"/>
    <xf numFmtId="0" fontId="1" fillId="0" borderId="0" xfId="0" applyFont="1"/>
    <xf numFmtId="0" fontId="1" fillId="9" borderId="0" xfId="0" applyFont="1" applyFill="1" applyAlignment="1">
      <alignment horizontal="right"/>
    </xf>
    <xf numFmtId="0" fontId="1" fillId="8" borderId="4" xfId="0" applyFont="1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6" fillId="8" borderId="12" xfId="0" applyFont="1" applyFill="1" applyBorder="1"/>
    <xf numFmtId="0" fontId="1" fillId="8" borderId="13" xfId="0" applyFont="1" applyFill="1" applyBorder="1" applyAlignment="1">
      <alignment horizontal="center"/>
    </xf>
    <xf numFmtId="168" fontId="0" fillId="8" borderId="14" xfId="0" applyNumberFormat="1" applyFill="1" applyBorder="1"/>
    <xf numFmtId="0" fontId="6" fillId="8" borderId="15" xfId="0" applyFont="1" applyFill="1" applyBorder="1"/>
    <xf numFmtId="168" fontId="0" fillId="8" borderId="16" xfId="0" applyNumberFormat="1" applyFill="1" applyBorder="1"/>
    <xf numFmtId="0" fontId="0" fillId="8" borderId="16" xfId="0" applyFill="1" applyBorder="1"/>
    <xf numFmtId="0" fontId="6" fillId="8" borderId="17" xfId="0" applyFont="1" applyFill="1" applyBorder="1"/>
    <xf numFmtId="0" fontId="1" fillId="8" borderId="18" xfId="0" applyFont="1" applyFill="1" applyBorder="1" applyAlignment="1">
      <alignment horizontal="center"/>
    </xf>
    <xf numFmtId="168" fontId="0" fillId="8" borderId="19" xfId="0" applyNumberFormat="1" applyFill="1" applyBorder="1"/>
    <xf numFmtId="0" fontId="1" fillId="12" borderId="4" xfId="0" applyFont="1" applyFill="1" applyBorder="1"/>
    <xf numFmtId="168" fontId="0" fillId="12" borderId="4" xfId="0" applyNumberFormat="1" applyFill="1" applyBorder="1"/>
    <xf numFmtId="167" fontId="0" fillId="0" borderId="0" xfId="1" applyNumberFormat="1" applyFont="1"/>
    <xf numFmtId="167" fontId="0" fillId="0" borderId="4" xfId="1" applyNumberFormat="1" applyFont="1" applyBorder="1"/>
    <xf numFmtId="0" fontId="0" fillId="12" borderId="4" xfId="0" applyFill="1" applyBorder="1"/>
    <xf numFmtId="167" fontId="0" fillId="12" borderId="4" xfId="1" applyNumberFormat="1" applyFont="1" applyFill="1" applyBorder="1"/>
    <xf numFmtId="37" fontId="14" fillId="4" borderId="0" xfId="0" applyNumberFormat="1" applyFont="1" applyFill="1" applyAlignment="1">
      <alignment horizontal="center" vertical="center" wrapText="1"/>
    </xf>
    <xf numFmtId="37" fontId="2" fillId="0" borderId="0" xfId="0" applyNumberFormat="1" applyFont="1" applyAlignment="1">
      <alignment horizontal="center"/>
    </xf>
    <xf numFmtId="37" fontId="4" fillId="0" borderId="0" xfId="0" applyNumberFormat="1" applyFont="1" applyAlignment="1">
      <alignment horizontal="center"/>
    </xf>
    <xf numFmtId="37" fontId="5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/>
    <xf numFmtId="37" fontId="9" fillId="3" borderId="4" xfId="0" applyNumberFormat="1" applyFont="1" applyFill="1" applyBorder="1" applyAlignment="1">
      <alignment horizontal="center" vertical="center"/>
    </xf>
    <xf numFmtId="37" fontId="2" fillId="3" borderId="2" xfId="0" applyNumberFormat="1" applyFont="1" applyFill="1" applyBorder="1" applyAlignment="1">
      <alignment horizontal="center" vertical="center"/>
    </xf>
    <xf numFmtId="37" fontId="2" fillId="3" borderId="3" xfId="0" applyNumberFormat="1" applyFont="1" applyFill="1" applyBorder="1" applyAlignment="1">
      <alignment horizontal="center" vertical="center"/>
    </xf>
    <xf numFmtId="37" fontId="5" fillId="3" borderId="3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164" fontId="1" fillId="5" borderId="10" xfId="1" applyFont="1" applyFill="1" applyBorder="1" applyAlignment="1">
      <alignment horizontal="center" wrapText="1"/>
    </xf>
    <xf numFmtId="164" fontId="1" fillId="5" borderId="11" xfId="1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9"/>
  <sheetViews>
    <sheetView showGridLines="0" view="pageBreakPreview" topLeftCell="A205" zoomScale="60" zoomScaleNormal="75" workbookViewId="0">
      <selection activeCell="B21" sqref="B21"/>
    </sheetView>
  </sheetViews>
  <sheetFormatPr defaultRowHeight="12.75"/>
  <cols>
    <col min="1" max="1" width="74.42578125" customWidth="1"/>
    <col min="2" max="2" width="15.85546875" customWidth="1"/>
    <col min="3" max="3" width="23.7109375" customWidth="1"/>
    <col min="4" max="4" width="18.140625" customWidth="1"/>
  </cols>
  <sheetData>
    <row r="1" spans="1:3" ht="16.5">
      <c r="A1" s="108"/>
      <c r="B1" s="108"/>
      <c r="C1" s="108"/>
    </row>
    <row r="2" spans="1:3" ht="18">
      <c r="A2" s="109" t="s">
        <v>150</v>
      </c>
      <c r="B2" s="109"/>
      <c r="C2" s="109"/>
    </row>
    <row r="3" spans="1:3" ht="11.25" customHeight="1">
      <c r="A3" s="2"/>
      <c r="B3" s="2"/>
      <c r="C3" s="2"/>
    </row>
    <row r="4" spans="1:3" ht="23.25" customHeight="1">
      <c r="A4" s="107" t="s">
        <v>81</v>
      </c>
      <c r="B4" s="107"/>
      <c r="C4" s="107"/>
    </row>
    <row r="5" spans="1:3" ht="13.5" customHeight="1">
      <c r="A5" s="3"/>
      <c r="B5" s="1"/>
      <c r="C5" s="4"/>
    </row>
    <row r="6" spans="1:3" ht="24" customHeight="1">
      <c r="A6" s="113" t="s">
        <v>1</v>
      </c>
      <c r="B6" s="110" t="s">
        <v>87</v>
      </c>
      <c r="C6" s="110" t="s">
        <v>82</v>
      </c>
    </row>
    <row r="7" spans="1:3" ht="71.25" customHeight="1">
      <c r="A7" s="114"/>
      <c r="B7" s="115"/>
      <c r="C7" s="111"/>
    </row>
    <row r="8" spans="1:3" ht="41.25" customHeight="1">
      <c r="A8" s="57"/>
      <c r="B8" s="58"/>
      <c r="C8" s="59"/>
    </row>
    <row r="9" spans="1:3" ht="15.75">
      <c r="A9" s="60" t="s">
        <v>59</v>
      </c>
      <c r="B9" s="17"/>
      <c r="C9" s="18"/>
    </row>
    <row r="10" spans="1:3" ht="15.75">
      <c r="A10" s="20" t="s">
        <v>2</v>
      </c>
      <c r="B10" s="17"/>
      <c r="C10" s="9"/>
    </row>
    <row r="11" spans="1:3" ht="36.75" customHeight="1">
      <c r="A11" s="21" t="s">
        <v>49</v>
      </c>
      <c r="B11" s="17"/>
      <c r="C11" s="9"/>
    </row>
    <row r="12" spans="1:3" ht="15.75">
      <c r="A12" s="22"/>
      <c r="B12" s="17"/>
      <c r="C12" s="9"/>
    </row>
    <row r="13" spans="1:3" ht="15.75">
      <c r="A13" s="22" t="s">
        <v>5</v>
      </c>
      <c r="B13" s="9"/>
      <c r="C13" s="24">
        <f>SUM(C14:C18)</f>
        <v>542914365</v>
      </c>
    </row>
    <row r="14" spans="1:3" ht="15.75">
      <c r="A14" s="22"/>
      <c r="B14" s="9" t="s">
        <v>86</v>
      </c>
      <c r="C14" s="24">
        <v>0</v>
      </c>
    </row>
    <row r="15" spans="1:3" ht="15.75">
      <c r="A15" s="22"/>
      <c r="B15" s="10" t="s">
        <v>4</v>
      </c>
      <c r="C15" s="27">
        <v>526057656</v>
      </c>
    </row>
    <row r="16" spans="1:3" ht="15.75">
      <c r="A16" s="22"/>
      <c r="B16" s="10" t="s">
        <v>6</v>
      </c>
      <c r="C16" s="27">
        <v>0</v>
      </c>
    </row>
    <row r="17" spans="1:3" ht="15.75">
      <c r="A17" s="28"/>
      <c r="B17" s="10" t="s">
        <v>7</v>
      </c>
      <c r="C17" s="27">
        <v>16797867</v>
      </c>
    </row>
    <row r="18" spans="1:3" ht="15.75">
      <c r="A18" s="28"/>
      <c r="B18" s="10" t="s">
        <v>8</v>
      </c>
      <c r="C18" s="27">
        <v>58842</v>
      </c>
    </row>
    <row r="19" spans="1:3" ht="15.75">
      <c r="A19" s="28"/>
      <c r="B19" s="10"/>
      <c r="C19" s="29"/>
    </row>
    <row r="20" spans="1:3" ht="15.75">
      <c r="A20" s="30" t="s">
        <v>67</v>
      </c>
      <c r="B20" s="10"/>
      <c r="C20" s="29"/>
    </row>
    <row r="21" spans="1:3" ht="15.75">
      <c r="A21" s="21" t="s">
        <v>68</v>
      </c>
      <c r="B21" s="10"/>
      <c r="C21" s="24">
        <f>SUM(C22:C24)</f>
        <v>277596088</v>
      </c>
    </row>
    <row r="22" spans="1:3" ht="15.75">
      <c r="A22" s="31"/>
      <c r="B22" s="10" t="s">
        <v>32</v>
      </c>
      <c r="C22" s="27">
        <v>201772171</v>
      </c>
    </row>
    <row r="23" spans="1:3" ht="15.75">
      <c r="A23" s="22"/>
      <c r="B23" s="10" t="s">
        <v>33</v>
      </c>
      <c r="C23" s="27">
        <v>74836686</v>
      </c>
    </row>
    <row r="24" spans="1:3" ht="15.75">
      <c r="A24" s="32"/>
      <c r="B24" s="10" t="s">
        <v>8</v>
      </c>
      <c r="C24" s="27">
        <v>987231</v>
      </c>
    </row>
    <row r="25" spans="1:3" ht="15.75">
      <c r="A25" s="33" t="s">
        <v>2</v>
      </c>
      <c r="B25" s="10"/>
      <c r="C25" s="29"/>
    </row>
    <row r="26" spans="1:3" ht="15.75">
      <c r="A26" s="22" t="s">
        <v>9</v>
      </c>
      <c r="B26" s="10"/>
      <c r="C26" s="24">
        <f>SUM(C27:C42)</f>
        <v>35958874</v>
      </c>
    </row>
    <row r="27" spans="1:3" ht="15.75">
      <c r="A27" s="22"/>
      <c r="B27" s="10" t="s">
        <v>10</v>
      </c>
      <c r="C27" s="25">
        <v>1078727</v>
      </c>
    </row>
    <row r="28" spans="1:3" ht="15.75">
      <c r="A28" s="22"/>
      <c r="B28" s="10" t="s">
        <v>11</v>
      </c>
      <c r="C28" s="25">
        <v>1900000</v>
      </c>
    </row>
    <row r="29" spans="1:3" ht="15.75">
      <c r="A29" s="22"/>
      <c r="B29" s="10" t="s">
        <v>36</v>
      </c>
      <c r="C29" s="77">
        <v>9201573</v>
      </c>
    </row>
    <row r="30" spans="1:3" ht="15.75">
      <c r="A30" s="32"/>
      <c r="B30" s="10" t="s">
        <v>12</v>
      </c>
      <c r="C30" s="77">
        <v>10300000</v>
      </c>
    </row>
    <row r="31" spans="1:3" ht="15.75">
      <c r="A31" s="32"/>
      <c r="B31" s="10" t="s">
        <v>69</v>
      </c>
      <c r="C31" s="25">
        <v>0</v>
      </c>
    </row>
    <row r="32" spans="1:3" ht="15.75">
      <c r="A32" s="32"/>
      <c r="B32" s="10" t="s">
        <v>13</v>
      </c>
      <c r="C32" s="25">
        <v>150000</v>
      </c>
    </row>
    <row r="33" spans="1:3" ht="15.75">
      <c r="A33" s="32"/>
      <c r="B33" s="10" t="s">
        <v>14</v>
      </c>
      <c r="C33" s="25">
        <v>100000</v>
      </c>
    </row>
    <row r="34" spans="1:3" ht="15.75">
      <c r="A34" s="32"/>
      <c r="B34" s="10" t="s">
        <v>15</v>
      </c>
      <c r="C34" s="25">
        <v>700000</v>
      </c>
    </row>
    <row r="35" spans="1:3" ht="15.75">
      <c r="A35" s="32"/>
      <c r="B35" s="10" t="s">
        <v>26</v>
      </c>
      <c r="C35" s="25">
        <v>103000</v>
      </c>
    </row>
    <row r="36" spans="1:3" ht="15.75">
      <c r="A36" s="32"/>
      <c r="B36" s="10" t="s">
        <v>16</v>
      </c>
      <c r="C36" s="25">
        <v>34000</v>
      </c>
    </row>
    <row r="37" spans="1:3" ht="15.75">
      <c r="A37" s="32"/>
      <c r="B37" s="10" t="s">
        <v>44</v>
      </c>
      <c r="C37" s="25">
        <v>5700000</v>
      </c>
    </row>
    <row r="38" spans="1:3" ht="15.75">
      <c r="A38" s="32"/>
      <c r="B38" s="10" t="s">
        <v>17</v>
      </c>
      <c r="C38" s="25">
        <v>6630074</v>
      </c>
    </row>
    <row r="39" spans="1:3" ht="15.75">
      <c r="A39" s="32"/>
      <c r="B39" s="10" t="s">
        <v>72</v>
      </c>
      <c r="C39" s="25">
        <v>0</v>
      </c>
    </row>
    <row r="40" spans="1:3" ht="15.75">
      <c r="A40" s="32"/>
      <c r="B40" s="10" t="s">
        <v>73</v>
      </c>
      <c r="C40" s="25">
        <v>0</v>
      </c>
    </row>
    <row r="41" spans="1:3" ht="15.75">
      <c r="A41" s="32"/>
      <c r="B41" s="10" t="s">
        <v>18</v>
      </c>
      <c r="C41" s="25">
        <v>61500</v>
      </c>
    </row>
    <row r="42" spans="1:3" ht="15.75">
      <c r="A42" s="32"/>
      <c r="B42" s="10" t="s">
        <v>84</v>
      </c>
      <c r="C42" s="25">
        <v>0</v>
      </c>
    </row>
    <row r="43" spans="1:3" ht="15.75">
      <c r="A43" s="33" t="s">
        <v>2</v>
      </c>
      <c r="B43" s="10"/>
      <c r="C43" s="29"/>
    </row>
    <row r="44" spans="1:3" ht="15.75">
      <c r="A44" s="31" t="s">
        <v>19</v>
      </c>
      <c r="B44" s="10"/>
      <c r="C44" s="24">
        <f>SUM(C45:C47)</f>
        <v>79678950</v>
      </c>
    </row>
    <row r="45" spans="1:3" ht="15.75">
      <c r="A45" s="31"/>
      <c r="B45" s="10" t="s">
        <v>20</v>
      </c>
      <c r="C45" s="27">
        <v>21500000</v>
      </c>
    </row>
    <row r="46" spans="1:3" ht="15.75">
      <c r="A46" s="31"/>
      <c r="B46" s="10" t="s">
        <v>21</v>
      </c>
      <c r="C46" s="27">
        <v>58178950</v>
      </c>
    </row>
    <row r="47" spans="1:3" ht="15.75">
      <c r="A47" s="31"/>
      <c r="B47" s="10"/>
      <c r="C47" s="27"/>
    </row>
    <row r="48" spans="1:3" ht="15.75">
      <c r="A48" s="34"/>
      <c r="B48" s="15"/>
      <c r="C48" s="26"/>
    </row>
    <row r="49" spans="1:3" ht="20.100000000000001" customHeight="1">
      <c r="A49" s="112" t="s">
        <v>22</v>
      </c>
      <c r="B49" s="112"/>
      <c r="C49" s="35">
        <f>C13+C21+C26+C44</f>
        <v>936148277</v>
      </c>
    </row>
    <row r="50" spans="1:3" ht="15.75">
      <c r="A50" s="19"/>
      <c r="B50" s="17"/>
      <c r="C50" s="9"/>
    </row>
    <row r="51" spans="1:3" ht="15.75">
      <c r="A51" s="33" t="s">
        <v>23</v>
      </c>
      <c r="B51" s="17"/>
      <c r="C51" s="24"/>
    </row>
    <row r="52" spans="1:3" ht="34.5" customHeight="1">
      <c r="A52" s="21" t="s">
        <v>46</v>
      </c>
      <c r="B52" s="17"/>
      <c r="C52" s="24"/>
    </row>
    <row r="53" spans="1:3" ht="15.75">
      <c r="A53" s="22"/>
      <c r="B53" s="17"/>
      <c r="C53" s="24"/>
    </row>
    <row r="54" spans="1:3" ht="15.75">
      <c r="A54" s="22" t="s">
        <v>5</v>
      </c>
      <c r="B54" s="9"/>
      <c r="C54" s="24">
        <f>SUM(C55:C59)</f>
        <v>1224459127</v>
      </c>
    </row>
    <row r="55" spans="1:3" ht="15.75">
      <c r="A55" s="22"/>
      <c r="B55" s="9" t="s">
        <v>61</v>
      </c>
      <c r="C55" s="27">
        <v>725034</v>
      </c>
    </row>
    <row r="56" spans="1:3" ht="15.75">
      <c r="A56" s="22"/>
      <c r="B56" s="9"/>
      <c r="C56" s="27"/>
    </row>
    <row r="57" spans="1:3" ht="15.75">
      <c r="A57" s="22"/>
      <c r="B57" s="10" t="s">
        <v>24</v>
      </c>
      <c r="C57" s="27">
        <v>1191745138</v>
      </c>
    </row>
    <row r="58" spans="1:3" ht="15.75">
      <c r="A58" s="22"/>
      <c r="B58" s="10" t="s">
        <v>25</v>
      </c>
      <c r="C58" s="27">
        <v>31695688</v>
      </c>
    </row>
    <row r="59" spans="1:3" ht="15.75">
      <c r="A59" s="22"/>
      <c r="B59" s="10" t="s">
        <v>8</v>
      </c>
      <c r="C59" s="27">
        <v>293267</v>
      </c>
    </row>
    <row r="60" spans="1:3" ht="15.75">
      <c r="A60" s="22"/>
      <c r="B60" s="10"/>
      <c r="C60" s="27"/>
    </row>
    <row r="61" spans="1:3" ht="15.75">
      <c r="A61" s="30" t="s">
        <v>66</v>
      </c>
      <c r="B61" s="10"/>
      <c r="C61" s="27"/>
    </row>
    <row r="62" spans="1:3" ht="15.75">
      <c r="A62" s="21" t="s">
        <v>68</v>
      </c>
      <c r="B62" s="10"/>
      <c r="C62" s="24">
        <f>SUM(C63:C66)</f>
        <v>474513923</v>
      </c>
    </row>
    <row r="63" spans="1:3" ht="15.75">
      <c r="A63" s="31"/>
      <c r="B63" s="10" t="s">
        <v>32</v>
      </c>
      <c r="C63" s="27">
        <v>358764026</v>
      </c>
    </row>
    <row r="64" spans="1:3" ht="15.75">
      <c r="A64" s="32"/>
      <c r="B64" s="10" t="s">
        <v>33</v>
      </c>
      <c r="C64" s="27">
        <v>115474951</v>
      </c>
    </row>
    <row r="65" spans="1:3" ht="15.75">
      <c r="A65" s="32"/>
      <c r="B65" s="10" t="s">
        <v>25</v>
      </c>
      <c r="C65" s="27">
        <v>0</v>
      </c>
    </row>
    <row r="66" spans="1:3" ht="15.75">
      <c r="A66" s="32"/>
      <c r="B66" s="10" t="s">
        <v>8</v>
      </c>
      <c r="C66" s="27">
        <v>274946</v>
      </c>
    </row>
    <row r="67" spans="1:3" ht="15.75">
      <c r="A67" s="22"/>
      <c r="B67" s="10"/>
      <c r="C67" s="27"/>
    </row>
    <row r="68" spans="1:3" ht="15.75">
      <c r="A68" s="33" t="s">
        <v>23</v>
      </c>
      <c r="B68" s="10"/>
      <c r="C68" s="27"/>
    </row>
    <row r="69" spans="1:3" ht="15.75">
      <c r="A69" s="22" t="s">
        <v>9</v>
      </c>
      <c r="B69" s="10"/>
      <c r="C69" s="24">
        <f>SUM(C70:C80)</f>
        <v>97813388</v>
      </c>
    </row>
    <row r="70" spans="1:3" ht="15.75">
      <c r="A70" s="22"/>
      <c r="B70" s="10" t="s">
        <v>10</v>
      </c>
      <c r="C70" s="27">
        <v>829400</v>
      </c>
    </row>
    <row r="71" spans="1:3" ht="15.75">
      <c r="A71" s="22"/>
      <c r="B71" s="10" t="s">
        <v>11</v>
      </c>
      <c r="C71" s="27">
        <v>869464</v>
      </c>
    </row>
    <row r="72" spans="1:3" ht="15.75">
      <c r="A72" s="22"/>
      <c r="B72" s="10" t="s">
        <v>36</v>
      </c>
      <c r="C72" s="78">
        <v>20202546</v>
      </c>
    </row>
    <row r="73" spans="1:3" ht="15.75">
      <c r="A73" s="22"/>
      <c r="B73" s="10" t="s">
        <v>12</v>
      </c>
      <c r="C73" s="27">
        <v>12874936</v>
      </c>
    </row>
    <row r="74" spans="1:3" ht="15.75">
      <c r="A74" s="22"/>
      <c r="B74" s="10" t="s">
        <v>13</v>
      </c>
      <c r="C74" s="27">
        <v>626049</v>
      </c>
    </row>
    <row r="75" spans="1:3" ht="15.75">
      <c r="A75" s="22"/>
      <c r="B75" s="10" t="s">
        <v>14</v>
      </c>
      <c r="C75" s="27">
        <v>626049</v>
      </c>
    </row>
    <row r="76" spans="1:3" ht="15.75">
      <c r="A76" s="22"/>
      <c r="B76" s="10" t="s">
        <v>15</v>
      </c>
      <c r="C76" s="27">
        <v>1138271</v>
      </c>
    </row>
    <row r="77" spans="1:3" ht="15.75">
      <c r="A77" s="22"/>
      <c r="B77" s="10" t="s">
        <v>26</v>
      </c>
      <c r="C77" s="27">
        <v>1416885</v>
      </c>
    </row>
    <row r="78" spans="1:3" ht="15.75">
      <c r="A78" s="22"/>
      <c r="B78" s="10" t="s">
        <v>16</v>
      </c>
      <c r="C78" s="27">
        <v>376938</v>
      </c>
    </row>
    <row r="79" spans="1:3" ht="15.75">
      <c r="A79" s="22"/>
      <c r="B79" s="10" t="s">
        <v>17</v>
      </c>
      <c r="C79" s="27">
        <v>58852850</v>
      </c>
    </row>
    <row r="80" spans="1:3" ht="15.75">
      <c r="A80" s="22"/>
      <c r="B80" s="10" t="s">
        <v>84</v>
      </c>
      <c r="C80" s="27">
        <v>0</v>
      </c>
    </row>
    <row r="81" spans="1:4" ht="15.75">
      <c r="A81" s="33" t="s">
        <v>23</v>
      </c>
      <c r="B81" s="10"/>
      <c r="C81" s="27"/>
    </row>
    <row r="82" spans="1:4" ht="15.75">
      <c r="A82" s="22" t="s">
        <v>19</v>
      </c>
      <c r="B82" s="10"/>
      <c r="C82" s="24">
        <f>SUM(C83:C85)</f>
        <v>61406343</v>
      </c>
    </row>
    <row r="83" spans="1:4" ht="15.75">
      <c r="A83" s="22"/>
      <c r="B83" s="8" t="s">
        <v>20</v>
      </c>
      <c r="C83" s="27">
        <v>27786783</v>
      </c>
    </row>
    <row r="84" spans="1:4" ht="15.75">
      <c r="A84" s="22"/>
      <c r="B84" s="8" t="s">
        <v>21</v>
      </c>
      <c r="C84" s="78">
        <v>33619560</v>
      </c>
    </row>
    <row r="85" spans="1:4" ht="15.75">
      <c r="A85" s="22"/>
      <c r="B85" s="65" t="s">
        <v>85</v>
      </c>
      <c r="C85" s="64">
        <v>0</v>
      </c>
    </row>
    <row r="86" spans="1:4" ht="15.75">
      <c r="A86" s="36"/>
      <c r="B86" s="8"/>
      <c r="C86" s="26"/>
    </row>
    <row r="87" spans="1:4" ht="20.100000000000001" customHeight="1">
      <c r="A87" s="112" t="s">
        <v>22</v>
      </c>
      <c r="B87" s="112"/>
      <c r="C87" s="35">
        <f>+C82+C69+C62+C54</f>
        <v>1858192781</v>
      </c>
      <c r="D87" s="7"/>
    </row>
    <row r="88" spans="1:4" ht="15.75">
      <c r="A88" s="30"/>
      <c r="B88" s="8"/>
      <c r="C88" s="26"/>
    </row>
    <row r="89" spans="1:4" ht="15.75">
      <c r="A89" s="30" t="s">
        <v>27</v>
      </c>
      <c r="B89" s="8"/>
      <c r="C89" s="26"/>
    </row>
    <row r="90" spans="1:4" ht="18" customHeight="1">
      <c r="A90" s="22" t="s">
        <v>47</v>
      </c>
      <c r="B90" s="8"/>
      <c r="C90" s="24"/>
    </row>
    <row r="91" spans="1:4" ht="15.75">
      <c r="A91" s="22"/>
      <c r="B91" s="8"/>
      <c r="C91" s="26"/>
    </row>
    <row r="92" spans="1:4" ht="15.75">
      <c r="A92" s="22" t="s">
        <v>5</v>
      </c>
      <c r="B92" s="10"/>
      <c r="C92" s="24">
        <f>SUM(C93:C95)</f>
        <v>1017840239</v>
      </c>
    </row>
    <row r="93" spans="1:4" ht="15.75">
      <c r="A93" s="22"/>
      <c r="B93" s="10" t="s">
        <v>3</v>
      </c>
      <c r="C93" s="27">
        <v>1017092005</v>
      </c>
    </row>
    <row r="94" spans="1:4" ht="15.75">
      <c r="A94" s="22" t="s">
        <v>0</v>
      </c>
      <c r="B94" s="10" t="s">
        <v>28</v>
      </c>
      <c r="C94" s="27">
        <v>635849</v>
      </c>
    </row>
    <row r="95" spans="1:4" ht="15.75">
      <c r="A95" s="22"/>
      <c r="B95" s="10" t="s">
        <v>62</v>
      </c>
      <c r="C95" s="27">
        <v>112385</v>
      </c>
    </row>
    <row r="96" spans="1:4" ht="15.75">
      <c r="A96" s="22"/>
      <c r="B96" s="10"/>
      <c r="C96" s="26"/>
    </row>
    <row r="97" spans="1:3" ht="12.75" customHeight="1">
      <c r="A97" s="30" t="s">
        <v>65</v>
      </c>
      <c r="B97" s="10"/>
      <c r="C97" s="26"/>
    </row>
    <row r="98" spans="1:3" ht="15.75">
      <c r="A98" s="21" t="s">
        <v>68</v>
      </c>
      <c r="B98" s="10"/>
      <c r="C98" s="24">
        <f>SUM(C99:C101)</f>
        <v>457458999</v>
      </c>
    </row>
    <row r="99" spans="1:3" ht="15.75">
      <c r="A99" s="32"/>
      <c r="B99" s="10" t="s">
        <v>32</v>
      </c>
      <c r="C99" s="27">
        <v>355207341</v>
      </c>
    </row>
    <row r="100" spans="1:3" ht="15.75">
      <c r="A100" s="22"/>
      <c r="B100" s="10" t="s">
        <v>33</v>
      </c>
      <c r="C100" s="27">
        <v>102243498</v>
      </c>
    </row>
    <row r="101" spans="1:3" ht="15.75">
      <c r="A101" s="22"/>
      <c r="B101" s="10" t="s">
        <v>8</v>
      </c>
      <c r="C101" s="27">
        <v>8160</v>
      </c>
    </row>
    <row r="102" spans="1:3" ht="15.75">
      <c r="A102" s="22"/>
      <c r="B102" s="10"/>
      <c r="C102" s="26"/>
    </row>
    <row r="103" spans="1:3" ht="15.75">
      <c r="A103" s="37" t="s">
        <v>29</v>
      </c>
      <c r="B103" s="10"/>
      <c r="C103" s="26"/>
    </row>
    <row r="104" spans="1:3" ht="15.75">
      <c r="A104" s="31" t="s">
        <v>9</v>
      </c>
      <c r="B104" s="10"/>
      <c r="C104" s="24">
        <f>SUM(C105:C115)</f>
        <v>48098074</v>
      </c>
    </row>
    <row r="105" spans="1:3" ht="15.75">
      <c r="A105" s="32"/>
      <c r="B105" s="10" t="s">
        <v>10</v>
      </c>
      <c r="C105" s="25">
        <v>450000</v>
      </c>
    </row>
    <row r="106" spans="1:3" ht="15.75">
      <c r="A106" s="22"/>
      <c r="B106" s="10" t="s">
        <v>30</v>
      </c>
      <c r="C106" s="25">
        <v>270000</v>
      </c>
    </row>
    <row r="107" spans="1:3" ht="15.75">
      <c r="A107" s="22"/>
      <c r="B107" s="10" t="s">
        <v>12</v>
      </c>
      <c r="C107" s="25">
        <v>15581244</v>
      </c>
    </row>
    <row r="108" spans="1:3" ht="15.75">
      <c r="A108" s="22"/>
      <c r="B108" s="10" t="s">
        <v>69</v>
      </c>
      <c r="C108" s="26">
        <v>0</v>
      </c>
    </row>
    <row r="109" spans="1:3" ht="15.75">
      <c r="A109" s="22"/>
      <c r="B109" s="10" t="s">
        <v>15</v>
      </c>
      <c r="C109" s="25">
        <v>180000</v>
      </c>
    </row>
    <row r="110" spans="1:3" ht="15.75">
      <c r="A110" s="22"/>
      <c r="B110" s="10" t="s">
        <v>16</v>
      </c>
      <c r="C110" s="25">
        <v>160000</v>
      </c>
    </row>
    <row r="111" spans="1:3" ht="15.75">
      <c r="A111" s="22"/>
      <c r="B111" s="10" t="s">
        <v>17</v>
      </c>
      <c r="C111" s="25">
        <v>31456830</v>
      </c>
    </row>
    <row r="112" spans="1:3" ht="15.75">
      <c r="A112" s="22"/>
      <c r="B112" s="10" t="s">
        <v>70</v>
      </c>
      <c r="C112" s="26">
        <v>0</v>
      </c>
    </row>
    <row r="113" spans="1:3" ht="15.75">
      <c r="A113" s="22"/>
      <c r="B113" s="10" t="s">
        <v>71</v>
      </c>
      <c r="C113" s="26">
        <v>0</v>
      </c>
    </row>
    <row r="114" spans="1:3" ht="15.75">
      <c r="A114" s="22"/>
      <c r="B114" s="10" t="s">
        <v>72</v>
      </c>
      <c r="C114" s="26">
        <v>0</v>
      </c>
    </row>
    <row r="115" spans="1:3" ht="15.75">
      <c r="A115" s="22"/>
      <c r="B115" s="10" t="s">
        <v>73</v>
      </c>
      <c r="C115" s="26">
        <v>0</v>
      </c>
    </row>
    <row r="116" spans="1:3" ht="15.75">
      <c r="A116" s="37" t="s">
        <v>29</v>
      </c>
      <c r="B116" s="10"/>
      <c r="C116" s="26"/>
    </row>
    <row r="117" spans="1:3" ht="15.75">
      <c r="A117" s="22" t="s">
        <v>19</v>
      </c>
      <c r="B117" s="10"/>
      <c r="C117" s="24">
        <f>SUM(C118:C120)</f>
        <v>24952260</v>
      </c>
    </row>
    <row r="118" spans="1:3" ht="15.75">
      <c r="A118" s="22"/>
      <c r="B118" s="10" t="s">
        <v>20</v>
      </c>
      <c r="C118" s="27">
        <v>17700000</v>
      </c>
    </row>
    <row r="119" spans="1:3" ht="15.75">
      <c r="A119" s="22"/>
      <c r="B119" s="10" t="s">
        <v>21</v>
      </c>
      <c r="C119" s="27">
        <v>7252260</v>
      </c>
    </row>
    <row r="120" spans="1:3" ht="15.75">
      <c r="A120" s="22"/>
      <c r="B120" s="63" t="s">
        <v>74</v>
      </c>
      <c r="C120" s="64">
        <v>0</v>
      </c>
    </row>
    <row r="121" spans="1:3" ht="15.75">
      <c r="A121" s="31"/>
      <c r="B121" s="8"/>
      <c r="C121" s="26"/>
    </row>
    <row r="122" spans="1:3" ht="20.100000000000001" customHeight="1">
      <c r="A122" s="112" t="s">
        <v>22</v>
      </c>
      <c r="B122" s="112"/>
      <c r="C122" s="35">
        <f>+C117+C104+C98+C92</f>
        <v>1548349572</v>
      </c>
    </row>
    <row r="123" spans="1:3" ht="15.75">
      <c r="A123" s="19"/>
      <c r="B123" s="17"/>
      <c r="C123" s="9"/>
    </row>
    <row r="124" spans="1:3" ht="15.75">
      <c r="A124" s="33" t="s">
        <v>34</v>
      </c>
      <c r="B124" s="38"/>
      <c r="C124" s="39"/>
    </row>
    <row r="125" spans="1:3" ht="47.25">
      <c r="A125" s="21" t="s">
        <v>55</v>
      </c>
      <c r="B125" s="38"/>
      <c r="C125" s="39"/>
    </row>
    <row r="126" spans="1:3" ht="15.75">
      <c r="A126" s="21"/>
      <c r="B126" s="38"/>
      <c r="C126" s="39"/>
    </row>
    <row r="127" spans="1:3" ht="15.75">
      <c r="A127" s="33" t="s">
        <v>88</v>
      </c>
      <c r="B127" s="38"/>
      <c r="C127" s="39"/>
    </row>
    <row r="128" spans="1:3" ht="15.75">
      <c r="A128" s="22" t="s">
        <v>31</v>
      </c>
      <c r="B128" s="10"/>
      <c r="C128" s="24">
        <f>SUM(C129:C132)</f>
        <v>108323498</v>
      </c>
    </row>
    <row r="129" spans="1:4" ht="15.75">
      <c r="A129" s="22" t="s">
        <v>101</v>
      </c>
      <c r="B129" s="10" t="s">
        <v>12</v>
      </c>
      <c r="C129" s="27">
        <v>2218128</v>
      </c>
    </row>
    <row r="130" spans="1:4" ht="15.75">
      <c r="A130" s="22"/>
      <c r="B130" s="10" t="s">
        <v>26</v>
      </c>
      <c r="C130" s="27">
        <v>4322000</v>
      </c>
    </row>
    <row r="131" spans="1:4" ht="15.75">
      <c r="A131" s="22"/>
      <c r="B131" s="10" t="s">
        <v>16</v>
      </c>
      <c r="C131" s="27">
        <v>47051091</v>
      </c>
    </row>
    <row r="132" spans="1:4" ht="15.75">
      <c r="A132" s="22"/>
      <c r="B132" s="10" t="s">
        <v>17</v>
      </c>
      <c r="C132" s="27">
        <v>54732279</v>
      </c>
    </row>
    <row r="133" spans="1:4" ht="15.75">
      <c r="A133" s="22"/>
      <c r="B133" s="10"/>
      <c r="C133" s="26"/>
    </row>
    <row r="134" spans="1:4" ht="15.75">
      <c r="A134" s="22"/>
      <c r="B134" s="10"/>
      <c r="C134" s="24">
        <f>SUM(C135:C136)</f>
        <v>29487202</v>
      </c>
    </row>
    <row r="135" spans="1:4" ht="15.75">
      <c r="A135" s="22"/>
      <c r="B135" s="10" t="s">
        <v>20</v>
      </c>
      <c r="C135" s="25">
        <v>17500000</v>
      </c>
    </row>
    <row r="136" spans="1:4" ht="15.75">
      <c r="A136" s="22"/>
      <c r="B136" s="10" t="s">
        <v>21</v>
      </c>
      <c r="C136" s="25">
        <v>11987202</v>
      </c>
    </row>
    <row r="137" spans="1:4" ht="15.75">
      <c r="A137" s="22"/>
      <c r="B137" s="10"/>
      <c r="C137" s="26"/>
    </row>
    <row r="138" spans="1:4" ht="15.75">
      <c r="A138" s="33" t="s">
        <v>89</v>
      </c>
      <c r="B138" s="10"/>
      <c r="C138" s="26"/>
    </row>
    <row r="139" spans="1:4" ht="15.75">
      <c r="A139" s="22" t="s">
        <v>48</v>
      </c>
      <c r="B139" s="10"/>
      <c r="C139" s="26"/>
    </row>
    <row r="140" spans="1:4" ht="15.75">
      <c r="A140" s="22" t="s">
        <v>102</v>
      </c>
      <c r="B140" s="10"/>
      <c r="C140" s="24">
        <f>SUM(C141:C146)</f>
        <v>33275200</v>
      </c>
      <c r="D140" s="5"/>
    </row>
    <row r="141" spans="1:4" ht="15.75">
      <c r="A141" s="22"/>
      <c r="B141" s="10" t="s">
        <v>12</v>
      </c>
      <c r="C141" s="25">
        <v>4000000</v>
      </c>
    </row>
    <row r="142" spans="1:4" ht="15.75">
      <c r="A142" s="22"/>
      <c r="B142" s="10" t="s">
        <v>26</v>
      </c>
      <c r="C142" s="25">
        <v>100000</v>
      </c>
    </row>
    <row r="143" spans="1:4" ht="15.75">
      <c r="A143" s="22"/>
      <c r="B143" s="10" t="s">
        <v>16</v>
      </c>
      <c r="C143" s="25">
        <v>300000</v>
      </c>
    </row>
    <row r="144" spans="1:4" ht="15.75">
      <c r="A144" s="22"/>
      <c r="B144" s="10" t="s">
        <v>44</v>
      </c>
      <c r="C144" s="25">
        <v>500000</v>
      </c>
    </row>
    <row r="145" spans="1:3" ht="15.75">
      <c r="A145" s="22"/>
      <c r="B145" s="10" t="s">
        <v>17</v>
      </c>
      <c r="C145" s="25">
        <v>26375200</v>
      </c>
    </row>
    <row r="146" spans="1:3" ht="15.75">
      <c r="A146" s="22"/>
      <c r="B146" s="10" t="s">
        <v>18</v>
      </c>
      <c r="C146" s="25">
        <v>2000000</v>
      </c>
    </row>
    <row r="147" spans="1:3" ht="15.75">
      <c r="A147" s="22"/>
      <c r="B147" s="10"/>
      <c r="C147" s="25"/>
    </row>
    <row r="148" spans="1:3" ht="15.75">
      <c r="A148" s="22"/>
      <c r="B148" s="10"/>
      <c r="C148" s="24">
        <f>SUM(C149:C150)</f>
        <v>20300000</v>
      </c>
    </row>
    <row r="149" spans="1:3" ht="15.75">
      <c r="A149" s="22"/>
      <c r="B149" s="10" t="s">
        <v>20</v>
      </c>
      <c r="C149" s="27">
        <v>15000000</v>
      </c>
    </row>
    <row r="150" spans="1:3" ht="15.75">
      <c r="A150" s="22"/>
      <c r="B150" s="10" t="s">
        <v>21</v>
      </c>
      <c r="C150" s="27">
        <v>5300000</v>
      </c>
    </row>
    <row r="151" spans="1:3" ht="15.75">
      <c r="A151" s="22"/>
      <c r="B151" s="8"/>
      <c r="C151" s="26"/>
    </row>
    <row r="152" spans="1:3" ht="20.100000000000001" customHeight="1">
      <c r="A152" s="112" t="s">
        <v>22</v>
      </c>
      <c r="B152" s="112"/>
      <c r="C152" s="35">
        <f>+C148+C140+C134+C128</f>
        <v>191385900</v>
      </c>
    </row>
    <row r="153" spans="1:3" ht="15.75">
      <c r="A153" s="19"/>
      <c r="B153" s="17"/>
      <c r="C153" s="9"/>
    </row>
    <row r="154" spans="1:3" ht="15.75">
      <c r="A154" s="33" t="s">
        <v>51</v>
      </c>
      <c r="B154" s="8"/>
      <c r="C154" s="24"/>
    </row>
    <row r="155" spans="1:3" ht="47.25">
      <c r="A155" s="21" t="s">
        <v>57</v>
      </c>
      <c r="B155" s="8"/>
      <c r="C155" s="26"/>
    </row>
    <row r="156" spans="1:3" ht="15.75">
      <c r="A156" s="21"/>
      <c r="B156" s="8"/>
      <c r="C156" s="26"/>
    </row>
    <row r="157" spans="1:3" ht="15.75">
      <c r="A157" s="33" t="s">
        <v>90</v>
      </c>
      <c r="B157" s="38"/>
      <c r="C157" s="39"/>
    </row>
    <row r="158" spans="1:3" ht="15.75">
      <c r="A158" s="22" t="s">
        <v>31</v>
      </c>
      <c r="B158" s="10" t="s">
        <v>37</v>
      </c>
      <c r="C158" s="27">
        <v>0</v>
      </c>
    </row>
    <row r="159" spans="1:3" ht="15.75">
      <c r="A159" s="22"/>
      <c r="B159" s="10"/>
      <c r="C159" s="27"/>
    </row>
    <row r="160" spans="1:3" ht="15.75">
      <c r="A160" s="33" t="s">
        <v>91</v>
      </c>
      <c r="B160" s="10"/>
      <c r="C160" s="27"/>
    </row>
    <row r="161" spans="1:3" ht="15.75">
      <c r="A161" s="40" t="s">
        <v>48</v>
      </c>
      <c r="B161" s="10" t="s">
        <v>37</v>
      </c>
      <c r="C161" s="27">
        <v>0</v>
      </c>
    </row>
    <row r="162" spans="1:3" ht="15.75">
      <c r="A162" s="40"/>
      <c r="B162" s="10"/>
      <c r="C162" s="27"/>
    </row>
    <row r="163" spans="1:3" ht="15.75">
      <c r="A163" s="33" t="s">
        <v>92</v>
      </c>
      <c r="B163" s="10"/>
      <c r="C163" s="27"/>
    </row>
    <row r="164" spans="1:3" ht="15.75">
      <c r="A164" s="22" t="s">
        <v>38</v>
      </c>
      <c r="B164" s="10" t="s">
        <v>37</v>
      </c>
      <c r="C164" s="27">
        <v>52800</v>
      </c>
    </row>
    <row r="165" spans="1:3" ht="15.75">
      <c r="A165" s="22" t="s">
        <v>106</v>
      </c>
      <c r="B165" s="10"/>
      <c r="C165" s="27"/>
    </row>
    <row r="166" spans="1:3" ht="15.75">
      <c r="A166" s="33"/>
      <c r="B166" s="8"/>
      <c r="C166" s="26"/>
    </row>
    <row r="167" spans="1:3" ht="15.75">
      <c r="A167" s="112" t="s">
        <v>22</v>
      </c>
      <c r="B167" s="112"/>
      <c r="C167" s="35">
        <f>+C164+C161+C158</f>
        <v>52800</v>
      </c>
    </row>
    <row r="168" spans="1:3" ht="15.75">
      <c r="A168" s="19"/>
      <c r="B168" s="17"/>
      <c r="C168" s="9"/>
    </row>
    <row r="169" spans="1:3" ht="15.75">
      <c r="A169" s="33" t="s">
        <v>52</v>
      </c>
      <c r="B169" s="41"/>
      <c r="C169" s="26"/>
    </row>
    <row r="170" spans="1:3" ht="47.25">
      <c r="A170" s="21" t="s">
        <v>56</v>
      </c>
      <c r="B170" s="8"/>
      <c r="C170" s="26"/>
    </row>
    <row r="171" spans="1:3" ht="15.75">
      <c r="A171" s="21"/>
      <c r="B171" s="8"/>
      <c r="C171" s="26"/>
    </row>
    <row r="172" spans="1:3" ht="15.75">
      <c r="A172" s="33" t="s">
        <v>93</v>
      </c>
      <c r="B172" s="11" t="s">
        <v>35</v>
      </c>
      <c r="C172" s="39"/>
    </row>
    <row r="173" spans="1:3" ht="15.75">
      <c r="A173" s="22" t="s">
        <v>31</v>
      </c>
      <c r="B173" s="8" t="s">
        <v>35</v>
      </c>
      <c r="C173" s="27">
        <v>94546080</v>
      </c>
    </row>
    <row r="174" spans="1:3" ht="15.75">
      <c r="A174" s="22" t="s">
        <v>99</v>
      </c>
      <c r="B174" s="8"/>
      <c r="C174" s="27"/>
    </row>
    <row r="175" spans="1:3" ht="15.75">
      <c r="A175" s="22"/>
      <c r="B175" s="8"/>
      <c r="C175" s="27"/>
    </row>
    <row r="176" spans="1:3" ht="15.75">
      <c r="A176" s="33" t="s">
        <v>94</v>
      </c>
      <c r="B176" s="8"/>
      <c r="C176" s="27"/>
    </row>
    <row r="177" spans="1:3" ht="15.75">
      <c r="A177" s="40" t="s">
        <v>48</v>
      </c>
      <c r="B177" s="8" t="s">
        <v>35</v>
      </c>
      <c r="C177" s="27">
        <v>32594400</v>
      </c>
    </row>
    <row r="178" spans="1:3" ht="15.75">
      <c r="A178" s="22" t="s">
        <v>104</v>
      </c>
      <c r="B178" s="8"/>
      <c r="C178" s="27"/>
    </row>
    <row r="179" spans="1:3" ht="15.75">
      <c r="A179" s="40"/>
      <c r="B179" s="8"/>
      <c r="C179" s="27"/>
    </row>
    <row r="180" spans="1:3" ht="15.75">
      <c r="A180" s="33" t="s">
        <v>95</v>
      </c>
      <c r="B180" s="8"/>
      <c r="C180" s="27"/>
    </row>
    <row r="181" spans="1:3" ht="15.75">
      <c r="A181" s="22" t="s">
        <v>38</v>
      </c>
      <c r="B181" s="8" t="s">
        <v>35</v>
      </c>
      <c r="C181" s="27">
        <v>20563777</v>
      </c>
    </row>
    <row r="182" spans="1:3" ht="15.75">
      <c r="A182" s="22" t="s">
        <v>105</v>
      </c>
      <c r="B182" s="8"/>
      <c r="C182" s="27"/>
    </row>
    <row r="183" spans="1:3" ht="15.75">
      <c r="A183" s="22"/>
      <c r="B183" s="8"/>
      <c r="C183" s="27"/>
    </row>
    <row r="184" spans="1:3" ht="15.75">
      <c r="A184" s="22"/>
      <c r="B184" s="8"/>
      <c r="C184" s="26"/>
    </row>
    <row r="185" spans="1:3" ht="20.100000000000001" customHeight="1">
      <c r="A185" s="112" t="s">
        <v>22</v>
      </c>
      <c r="B185" s="112"/>
      <c r="C185" s="35">
        <f>+C173+C177+C181</f>
        <v>147704257</v>
      </c>
    </row>
    <row r="186" spans="1:3" ht="15.75">
      <c r="A186" s="19"/>
      <c r="B186" s="17"/>
      <c r="C186" s="9"/>
    </row>
    <row r="187" spans="1:3" ht="15.75">
      <c r="A187" s="33" t="s">
        <v>54</v>
      </c>
      <c r="B187" s="41"/>
      <c r="C187" s="26"/>
    </row>
    <row r="188" spans="1:3" ht="47.25">
      <c r="A188" s="21" t="s">
        <v>53</v>
      </c>
      <c r="B188" s="42"/>
      <c r="C188" s="26"/>
    </row>
    <row r="189" spans="1:3" ht="15.75">
      <c r="A189" s="21"/>
      <c r="B189" s="42"/>
      <c r="C189" s="26"/>
    </row>
    <row r="190" spans="1:3" ht="15.75">
      <c r="A190" s="33" t="s">
        <v>96</v>
      </c>
      <c r="B190" s="8"/>
      <c r="C190" s="24"/>
    </row>
    <row r="191" spans="1:3" ht="15.75">
      <c r="A191" s="22" t="s">
        <v>31</v>
      </c>
      <c r="B191" s="10" t="s">
        <v>10</v>
      </c>
      <c r="C191" s="27">
        <v>6739800</v>
      </c>
    </row>
    <row r="192" spans="1:3" ht="15.75">
      <c r="A192" s="22" t="s">
        <v>100</v>
      </c>
      <c r="B192" s="10"/>
      <c r="C192" s="27"/>
    </row>
    <row r="193" spans="1:3" ht="15.75">
      <c r="A193" s="22"/>
      <c r="B193" s="10"/>
      <c r="C193" s="27"/>
    </row>
    <row r="194" spans="1:3" ht="15.75">
      <c r="A194" s="33" t="s">
        <v>97</v>
      </c>
      <c r="B194" s="12"/>
      <c r="C194" s="27"/>
    </row>
    <row r="195" spans="1:3" ht="15.75">
      <c r="A195" s="40" t="s">
        <v>48</v>
      </c>
      <c r="B195" s="10" t="s">
        <v>10</v>
      </c>
      <c r="C195" s="27">
        <v>2647080</v>
      </c>
    </row>
    <row r="196" spans="1:3" ht="15.75">
      <c r="A196" s="22" t="s">
        <v>103</v>
      </c>
      <c r="B196" s="10"/>
      <c r="C196" s="27"/>
    </row>
    <row r="197" spans="1:3" ht="15.75">
      <c r="A197" s="40"/>
      <c r="B197" s="10"/>
      <c r="C197" s="27"/>
    </row>
    <row r="198" spans="1:3" ht="15.75">
      <c r="A198" s="33" t="s">
        <v>98</v>
      </c>
      <c r="B198" s="12"/>
      <c r="C198" s="27"/>
    </row>
    <row r="199" spans="1:3" ht="15.75">
      <c r="A199" s="22" t="s">
        <v>38</v>
      </c>
      <c r="B199" s="10" t="s">
        <v>10</v>
      </c>
      <c r="C199" s="27">
        <v>785460</v>
      </c>
    </row>
    <row r="200" spans="1:3" ht="15.75">
      <c r="A200" s="22" t="s">
        <v>107</v>
      </c>
      <c r="B200" s="10"/>
      <c r="C200" s="27"/>
    </row>
    <row r="201" spans="1:3" ht="15.75">
      <c r="A201" s="22"/>
      <c r="B201" s="8"/>
      <c r="C201" s="24"/>
    </row>
    <row r="202" spans="1:3" ht="20.100000000000001" customHeight="1">
      <c r="A202" s="112" t="s">
        <v>22</v>
      </c>
      <c r="B202" s="112"/>
      <c r="C202" s="35">
        <f>+C191+C195+C199</f>
        <v>10172340</v>
      </c>
    </row>
    <row r="203" spans="1:3" ht="20.100000000000001" customHeight="1">
      <c r="A203" s="43" t="s">
        <v>64</v>
      </c>
      <c r="B203" s="43"/>
      <c r="C203" s="35">
        <f>+C49+C87+C122+C152+C167+C185+C202</f>
        <v>4692005927</v>
      </c>
    </row>
    <row r="204" spans="1:3" ht="15.75">
      <c r="A204" s="54"/>
      <c r="B204" s="44"/>
      <c r="C204" s="45"/>
    </row>
    <row r="205" spans="1:3" ht="12.75" customHeight="1">
      <c r="A205" s="55"/>
      <c r="B205" s="46"/>
      <c r="C205" s="45"/>
    </row>
    <row r="206" spans="1:3" ht="12.75" customHeight="1">
      <c r="A206" s="56" t="s">
        <v>60</v>
      </c>
      <c r="B206" s="47"/>
      <c r="C206" s="45"/>
    </row>
    <row r="207" spans="1:3" ht="12.75" customHeight="1">
      <c r="A207" s="48"/>
      <c r="B207" s="49"/>
      <c r="C207" s="50"/>
    </row>
    <row r="208" spans="1:3" ht="47.25">
      <c r="A208" s="21" t="s">
        <v>50</v>
      </c>
      <c r="B208" s="8"/>
      <c r="C208" s="24"/>
    </row>
    <row r="209" spans="1:8" ht="15.75">
      <c r="A209" s="21"/>
      <c r="B209" s="8"/>
      <c r="C209" s="24"/>
    </row>
    <row r="210" spans="1:8" ht="15.75">
      <c r="A210" s="37" t="s">
        <v>79</v>
      </c>
      <c r="B210" s="32"/>
      <c r="C210" s="26"/>
    </row>
    <row r="211" spans="1:8" ht="15.75">
      <c r="A211" s="51" t="s">
        <v>39</v>
      </c>
      <c r="B211" s="32"/>
      <c r="C211" s="26"/>
    </row>
    <row r="212" spans="1:8" ht="15.75">
      <c r="A212" s="31" t="s">
        <v>45</v>
      </c>
      <c r="B212" s="10"/>
      <c r="C212" s="24">
        <f>SUM(C213:C219)</f>
        <v>2286477041</v>
      </c>
      <c r="D212" s="61"/>
      <c r="E212" s="14"/>
      <c r="F212" s="14"/>
      <c r="G212" s="14"/>
      <c r="H212" s="14"/>
    </row>
    <row r="213" spans="1:8" ht="15.75">
      <c r="A213" s="31"/>
      <c r="B213" s="13" t="s">
        <v>40</v>
      </c>
      <c r="C213" s="27">
        <v>36098585</v>
      </c>
      <c r="D213" s="62"/>
      <c r="E213" s="14"/>
      <c r="F213" s="14"/>
      <c r="G213" s="14"/>
      <c r="H213" s="14"/>
    </row>
    <row r="214" spans="1:8" ht="15.75">
      <c r="A214" s="31"/>
      <c r="B214" s="13" t="s">
        <v>3</v>
      </c>
      <c r="C214" s="27">
        <v>1489997311</v>
      </c>
      <c r="D214" s="62"/>
      <c r="E214" s="14"/>
      <c r="F214" s="14"/>
      <c r="G214" s="14"/>
      <c r="H214" s="14"/>
    </row>
    <row r="215" spans="1:8" ht="15.75">
      <c r="A215" s="41"/>
      <c r="B215" s="13" t="s">
        <v>6</v>
      </c>
      <c r="C215" s="27">
        <v>12645098</v>
      </c>
      <c r="E215" s="14"/>
      <c r="F215" s="14"/>
      <c r="G215" s="14"/>
      <c r="H215" s="14"/>
    </row>
    <row r="216" spans="1:8" ht="15.75">
      <c r="A216" s="41"/>
      <c r="B216" s="13" t="s">
        <v>28</v>
      </c>
      <c r="C216" s="27">
        <v>97225676</v>
      </c>
    </row>
    <row r="217" spans="1:8" ht="15.75">
      <c r="A217" s="41"/>
      <c r="B217" s="13" t="s">
        <v>42</v>
      </c>
      <c r="C217" s="27">
        <v>0</v>
      </c>
    </row>
    <row r="218" spans="1:8" ht="15.75">
      <c r="A218" s="41"/>
      <c r="B218" s="10" t="s">
        <v>32</v>
      </c>
      <c r="C218" s="27">
        <v>585184149</v>
      </c>
    </row>
    <row r="219" spans="1:8" ht="15.75">
      <c r="A219" s="41"/>
      <c r="B219" s="13" t="s">
        <v>33</v>
      </c>
      <c r="C219" s="27">
        <v>65326222</v>
      </c>
    </row>
    <row r="220" spans="1:8" ht="15">
      <c r="A220" s="41"/>
      <c r="B220" s="16"/>
      <c r="C220" s="26"/>
    </row>
    <row r="221" spans="1:8" ht="20.100000000000001" customHeight="1">
      <c r="A221" s="43" t="s">
        <v>77</v>
      </c>
      <c r="B221" s="43"/>
      <c r="C221" s="35">
        <f>+C212</f>
        <v>2286477041</v>
      </c>
    </row>
    <row r="222" spans="1:8" ht="15">
      <c r="A222" s="41"/>
      <c r="B222" s="16"/>
      <c r="C222" s="26"/>
    </row>
    <row r="223" spans="1:8" ht="15.75">
      <c r="A223" s="37" t="s">
        <v>80</v>
      </c>
      <c r="B223" s="16"/>
      <c r="C223" s="26"/>
    </row>
    <row r="224" spans="1:8" ht="15.75">
      <c r="A224" s="52" t="s">
        <v>41</v>
      </c>
      <c r="B224" s="16"/>
      <c r="C224" s="24"/>
    </row>
    <row r="225" spans="1:3" ht="15.75">
      <c r="A225" s="31" t="s">
        <v>76</v>
      </c>
      <c r="B225" s="13"/>
      <c r="C225" s="24">
        <f>SUM(C226:C234)</f>
        <v>1660654217</v>
      </c>
    </row>
    <row r="226" spans="1:3" ht="15.75">
      <c r="A226" s="31"/>
      <c r="B226" s="13" t="s">
        <v>3</v>
      </c>
      <c r="C226" s="27">
        <v>237550001</v>
      </c>
    </row>
    <row r="227" spans="1:3" ht="15.75">
      <c r="A227" s="31"/>
      <c r="B227" s="13" t="s">
        <v>40</v>
      </c>
      <c r="C227" s="27">
        <v>163897895</v>
      </c>
    </row>
    <row r="228" spans="1:3" ht="15.75">
      <c r="A228" s="41"/>
      <c r="B228" s="13" t="s">
        <v>58</v>
      </c>
      <c r="C228" s="27">
        <v>256</v>
      </c>
    </row>
    <row r="229" spans="1:3" ht="15.75">
      <c r="A229" s="41"/>
      <c r="B229" s="13" t="s">
        <v>6</v>
      </c>
      <c r="C229" s="27">
        <v>39537233</v>
      </c>
    </row>
    <row r="230" spans="1:3" ht="15.75">
      <c r="A230" s="41"/>
      <c r="B230" s="13" t="s">
        <v>28</v>
      </c>
      <c r="C230" s="27">
        <v>14450093</v>
      </c>
    </row>
    <row r="231" spans="1:3" ht="15.75">
      <c r="A231" s="41"/>
      <c r="B231" s="13" t="s">
        <v>8</v>
      </c>
      <c r="C231" s="27">
        <v>0</v>
      </c>
    </row>
    <row r="232" spans="1:3" ht="15.75">
      <c r="A232" s="41"/>
      <c r="B232" s="13" t="s">
        <v>42</v>
      </c>
      <c r="C232" s="27">
        <v>3530468</v>
      </c>
    </row>
    <row r="233" spans="1:3" ht="15.75">
      <c r="A233" s="41"/>
      <c r="B233" s="10" t="s">
        <v>32</v>
      </c>
      <c r="C233" s="27">
        <v>1120743569</v>
      </c>
    </row>
    <row r="234" spans="1:3" ht="15.75">
      <c r="A234" s="41"/>
      <c r="B234" s="13" t="s">
        <v>33</v>
      </c>
      <c r="C234" s="27">
        <v>80944702</v>
      </c>
    </row>
    <row r="235" spans="1:3" ht="15.75">
      <c r="A235" s="37" t="s">
        <v>80</v>
      </c>
      <c r="B235" s="13"/>
      <c r="C235" s="25"/>
    </row>
    <row r="236" spans="1:3" ht="15.75">
      <c r="A236" s="53" t="s">
        <v>75</v>
      </c>
      <c r="B236" s="13"/>
      <c r="C236" s="23">
        <f>SUM(C237:C241)</f>
        <v>109134572</v>
      </c>
    </row>
    <row r="237" spans="1:3" ht="15.75">
      <c r="A237" s="41"/>
      <c r="B237" s="13" t="s">
        <v>10</v>
      </c>
      <c r="C237" s="27">
        <v>7913437</v>
      </c>
    </row>
    <row r="238" spans="1:3" ht="15.75">
      <c r="A238" s="41"/>
      <c r="B238" s="13" t="s">
        <v>17</v>
      </c>
      <c r="C238" s="27">
        <v>10450167</v>
      </c>
    </row>
    <row r="239" spans="1:3" ht="15.75">
      <c r="A239" s="41"/>
      <c r="B239" s="13" t="s">
        <v>35</v>
      </c>
      <c r="C239" s="27">
        <v>61339883</v>
      </c>
    </row>
    <row r="240" spans="1:3" ht="15.75">
      <c r="A240" s="41"/>
      <c r="B240" s="13" t="s">
        <v>37</v>
      </c>
      <c r="C240" s="27">
        <v>29431085</v>
      </c>
    </row>
    <row r="241" spans="1:3" ht="15.75">
      <c r="A241" s="41"/>
      <c r="B241" s="13" t="s">
        <v>83</v>
      </c>
      <c r="C241" s="27">
        <v>0</v>
      </c>
    </row>
    <row r="242" spans="1:3" ht="15.75">
      <c r="A242" s="41"/>
      <c r="B242" s="13"/>
      <c r="C242" s="26"/>
    </row>
    <row r="243" spans="1:3" ht="20.100000000000001" customHeight="1">
      <c r="A243" s="43" t="s">
        <v>78</v>
      </c>
      <c r="B243" s="43"/>
      <c r="C243" s="35">
        <f>+C236+C225</f>
        <v>1769788789</v>
      </c>
    </row>
    <row r="244" spans="1:3" ht="20.100000000000001" customHeight="1">
      <c r="A244" s="43" t="s">
        <v>63</v>
      </c>
      <c r="B244" s="43"/>
      <c r="C244" s="35">
        <f>+C221+C243</f>
        <v>4056265830</v>
      </c>
    </row>
    <row r="245" spans="1:3" ht="20.100000000000001" customHeight="1">
      <c r="A245" s="112" t="s">
        <v>43</v>
      </c>
      <c r="B245" s="112"/>
      <c r="C245" s="35">
        <f>+C244+C203</f>
        <v>8748271757</v>
      </c>
    </row>
    <row r="246" spans="1:3">
      <c r="C246" s="6"/>
    </row>
    <row r="248" spans="1:3">
      <c r="C248" s="5"/>
    </row>
    <row r="249" spans="1:3">
      <c r="C249" s="5"/>
    </row>
  </sheetData>
  <mergeCells count="14">
    <mergeCell ref="A4:C4"/>
    <mergeCell ref="A1:C1"/>
    <mergeCell ref="A2:C2"/>
    <mergeCell ref="C6:C7"/>
    <mergeCell ref="A245:B245"/>
    <mergeCell ref="A87:B87"/>
    <mergeCell ref="A122:B122"/>
    <mergeCell ref="A167:B167"/>
    <mergeCell ref="A185:B185"/>
    <mergeCell ref="A202:B202"/>
    <mergeCell ref="A49:B49"/>
    <mergeCell ref="A152:B152"/>
    <mergeCell ref="A6:A7"/>
    <mergeCell ref="B6:B7"/>
  </mergeCells>
  <phoneticPr fontId="7" type="noConversion"/>
  <printOptions horizontalCentered="1" verticalCentered="1"/>
  <pageMargins left="0.27559055118110237" right="0.19685039370078741" top="0.23622047244094491" bottom="0.23622047244094491" header="0.19685039370078741" footer="0.31496062992125984"/>
  <pageSetup paperSize="9" scale="80" fitToHeight="4" orientation="portrait" r:id="rId1"/>
  <headerFooter alignWithMargins="0"/>
  <rowBreaks count="5" manualBreakCount="5">
    <brk id="49" max="11" man="1"/>
    <brk id="87" max="11" man="1"/>
    <brk id="122" max="11" man="1"/>
    <brk id="167" max="11" man="1"/>
    <brk id="20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view="pageBreakPreview" zoomScale="60" zoomScaleNormal="100" workbookViewId="0">
      <selection activeCell="B21" sqref="B21"/>
    </sheetView>
  </sheetViews>
  <sheetFormatPr defaultRowHeight="12.75"/>
  <cols>
    <col min="1" max="1" width="53.140625" bestFit="1" customWidth="1"/>
    <col min="2" max="2" width="18" bestFit="1" customWidth="1"/>
    <col min="3" max="3" width="14.85546875" bestFit="1" customWidth="1"/>
    <col min="4" max="4" width="15.85546875" bestFit="1" customWidth="1"/>
    <col min="5" max="5" width="17.7109375" bestFit="1" customWidth="1"/>
  </cols>
  <sheetData>
    <row r="1" spans="1:5" ht="18">
      <c r="A1" s="116" t="s">
        <v>108</v>
      </c>
      <c r="B1" s="116"/>
      <c r="C1" s="116"/>
      <c r="D1" s="116"/>
      <c r="E1" s="116"/>
    </row>
    <row r="2" spans="1:5" ht="18.75" customHeight="1">
      <c r="A2" s="117" t="s">
        <v>109</v>
      </c>
      <c r="B2" s="117"/>
      <c r="C2" s="117"/>
      <c r="D2" s="117"/>
      <c r="E2" s="117"/>
    </row>
    <row r="3" spans="1:5">
      <c r="B3" s="6"/>
      <c r="C3" s="6"/>
      <c r="D3" s="6"/>
      <c r="E3" s="6"/>
    </row>
    <row r="4" spans="1:5">
      <c r="A4" s="66"/>
      <c r="B4" s="6"/>
      <c r="C4" s="6"/>
      <c r="D4" s="6"/>
      <c r="E4" s="74" t="s">
        <v>117</v>
      </c>
    </row>
    <row r="5" spans="1:5" ht="45" customHeight="1">
      <c r="A5" s="67" t="s">
        <v>110</v>
      </c>
      <c r="B5" s="68" t="s">
        <v>111</v>
      </c>
      <c r="C5" s="118" t="s">
        <v>116</v>
      </c>
      <c r="D5" s="119"/>
      <c r="E5" s="69" t="s">
        <v>112</v>
      </c>
    </row>
    <row r="6" spans="1:5" ht="30" customHeight="1">
      <c r="A6" s="70" t="s">
        <v>113</v>
      </c>
      <c r="B6" s="71">
        <v>9735692</v>
      </c>
      <c r="C6" s="71">
        <v>0</v>
      </c>
      <c r="D6" s="72">
        <v>12019200</v>
      </c>
      <c r="E6" s="72">
        <f>D6</f>
        <v>12019200</v>
      </c>
    </row>
    <row r="7" spans="1:5" ht="30" customHeight="1">
      <c r="A7" s="70" t="s">
        <v>114</v>
      </c>
      <c r="B7" s="71">
        <v>6928167</v>
      </c>
      <c r="C7" s="72">
        <v>8595283.5399999991</v>
      </c>
      <c r="D7" s="71">
        <v>0</v>
      </c>
      <c r="E7" s="72">
        <f>C7</f>
        <v>8595283.5399999991</v>
      </c>
    </row>
    <row r="8" spans="1:5" ht="41.25" customHeight="1">
      <c r="A8" s="73" t="s">
        <v>43</v>
      </c>
      <c r="B8" s="76">
        <f>SUM(B6:B7)</f>
        <v>16663859</v>
      </c>
      <c r="C8" s="76">
        <f>SUM(C6:C7)</f>
        <v>8595283.5399999991</v>
      </c>
      <c r="D8" s="76">
        <f>SUM(D6:D7)</f>
        <v>12019200</v>
      </c>
      <c r="E8" s="75">
        <f>E6+E7</f>
        <v>20614483.539999999</v>
      </c>
    </row>
    <row r="11" spans="1:5" ht="79.5" customHeight="1">
      <c r="A11" s="120" t="s">
        <v>115</v>
      </c>
      <c r="B11" s="121"/>
      <c r="C11" s="121"/>
      <c r="D11" s="121"/>
      <c r="E11" s="121"/>
    </row>
  </sheetData>
  <mergeCells count="4">
    <mergeCell ref="A1:E1"/>
    <mergeCell ref="A2:E2"/>
    <mergeCell ref="C5:D5"/>
    <mergeCell ref="A11:E11"/>
  </mergeCells>
  <pageMargins left="0.511811024" right="0.511811024" top="0.78740157499999996" bottom="0.78740157499999996" header="0.31496062000000002" footer="0.31496062000000002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7"/>
  <sheetViews>
    <sheetView tabSelected="1" view="pageBreakPreview" zoomScaleNormal="100" zoomScaleSheetLayoutView="100" workbookViewId="0">
      <selection activeCell="E25" sqref="E25"/>
    </sheetView>
  </sheetViews>
  <sheetFormatPr defaultColWidth="20" defaultRowHeight="12.75"/>
  <cols>
    <col min="3" max="3" width="24.5703125" customWidth="1"/>
  </cols>
  <sheetData>
    <row r="1" spans="1:4">
      <c r="A1" s="122" t="s">
        <v>118</v>
      </c>
      <c r="B1" s="122"/>
      <c r="C1" s="122"/>
      <c r="D1" s="122"/>
    </row>
    <row r="3" spans="1:4">
      <c r="A3" s="79"/>
      <c r="B3" s="79" t="s">
        <v>119</v>
      </c>
      <c r="C3" s="79" t="s">
        <v>120</v>
      </c>
      <c r="D3" s="79" t="s">
        <v>121</v>
      </c>
    </row>
    <row r="5" spans="1:4">
      <c r="A5" s="80" t="s">
        <v>76</v>
      </c>
      <c r="B5" s="81">
        <f>SUM(B6:B8)</f>
        <v>2785213731</v>
      </c>
      <c r="C5" s="81">
        <f>SUM(C6:C8)</f>
        <v>1209569010</v>
      </c>
      <c r="D5" s="81">
        <f>SUM(D6:D8)</f>
        <v>3994782741</v>
      </c>
    </row>
    <row r="6" spans="1:4">
      <c r="A6" t="s">
        <v>122</v>
      </c>
      <c r="B6" s="82">
        <f>+'Proposta 2011'!C54</f>
        <v>1224459127</v>
      </c>
      <c r="C6" s="82">
        <f>+'Proposta 2011'!C62</f>
        <v>474513923</v>
      </c>
      <c r="D6" s="82">
        <f>+C6+B6</f>
        <v>1698973050</v>
      </c>
    </row>
    <row r="7" spans="1:4">
      <c r="A7" t="s">
        <v>123</v>
      </c>
      <c r="B7" s="82">
        <f>+'Proposta 2011'!C14+'Proposta 2011'!C15+'Proposta 2011'!C16+'Proposta 2011'!C17+'Proposta 2011'!C18</f>
        <v>542914365</v>
      </c>
      <c r="C7" s="82">
        <f>+'Proposta 2011'!C22+'Proposta 2011'!C23+'Proposta 2011'!C24</f>
        <v>277596088</v>
      </c>
      <c r="D7" s="82">
        <f>+C7+B7</f>
        <v>820510453</v>
      </c>
    </row>
    <row r="8" spans="1:4">
      <c r="A8" t="s">
        <v>124</v>
      </c>
      <c r="B8" s="82">
        <f>+'Proposta 2011'!C92</f>
        <v>1017840239</v>
      </c>
      <c r="C8" s="82">
        <f>+'Proposta 2011'!C98</f>
        <v>457458999</v>
      </c>
      <c r="D8" s="82">
        <f>+C8+B8</f>
        <v>1475299238</v>
      </c>
    </row>
    <row r="9" spans="1:4">
      <c r="B9" s="82"/>
      <c r="C9" s="82"/>
      <c r="D9" s="82"/>
    </row>
    <row r="10" spans="1:4">
      <c r="B10" s="82" t="s">
        <v>125</v>
      </c>
      <c r="C10" s="82" t="s">
        <v>126</v>
      </c>
      <c r="D10" s="82" t="s">
        <v>121</v>
      </c>
    </row>
    <row r="11" spans="1:4">
      <c r="C11" s="88" t="s">
        <v>137</v>
      </c>
    </row>
    <row r="12" spans="1:4">
      <c r="A12" s="80" t="s">
        <v>127</v>
      </c>
      <c r="B12" s="81">
        <f>SUM(B13:B15)</f>
        <v>181870336</v>
      </c>
      <c r="C12" s="81">
        <f>SUM(C13:C15)</f>
        <v>299528095</v>
      </c>
      <c r="D12" s="81">
        <f>SUM(D13:D15)</f>
        <v>481398431</v>
      </c>
    </row>
    <row r="13" spans="1:4">
      <c r="A13" t="s">
        <v>128</v>
      </c>
      <c r="B13" s="82">
        <f>+'Proposta 2011'!C69</f>
        <v>97813388</v>
      </c>
      <c r="C13" s="82">
        <f>+'Proposta 2011'!C128+'Proposta 2011'!C158+'Proposta 2011'!C173+'Proposta 2011'!C191</f>
        <v>209609378</v>
      </c>
      <c r="D13" s="82">
        <f>+C13+B13</f>
        <v>307422766</v>
      </c>
    </row>
    <row r="14" spans="1:4">
      <c r="A14" t="s">
        <v>129</v>
      </c>
      <c r="B14" s="82">
        <f>+'Proposta 2011'!C26</f>
        <v>35958874</v>
      </c>
      <c r="C14" s="82">
        <f>+'Proposta 2011'!C140+'Proposta 2011'!C161+'Proposta 2011'!C177+'Proposta 2011'!C195</f>
        <v>68516680</v>
      </c>
      <c r="D14" s="82">
        <f>+C14+B14</f>
        <v>104475554</v>
      </c>
    </row>
    <row r="15" spans="1:4">
      <c r="A15" t="s">
        <v>130</v>
      </c>
      <c r="B15" s="82">
        <f>+'Proposta 2011'!C104</f>
        <v>48098074</v>
      </c>
      <c r="C15" s="82">
        <f>+'Proposta 2011'!C164+'Proposta 2011'!C181+'Proposta 2011'!C199</f>
        <v>21402037</v>
      </c>
      <c r="D15" s="82">
        <f>+C15+B15</f>
        <v>69500111</v>
      </c>
    </row>
    <row r="16" spans="1:4">
      <c r="B16" s="82"/>
      <c r="C16" s="88" t="s">
        <v>151</v>
      </c>
      <c r="D16" s="82"/>
    </row>
    <row r="17" spans="1:4">
      <c r="A17" s="80" t="s">
        <v>131</v>
      </c>
      <c r="B17" s="81">
        <f>SUM(B18:B20)</f>
        <v>166037553</v>
      </c>
      <c r="C17" s="81">
        <f>SUM(C18:C20)</f>
        <v>49787202</v>
      </c>
      <c r="D17" s="81">
        <f>SUM(D18:D20)</f>
        <v>215824755</v>
      </c>
    </row>
    <row r="18" spans="1:4">
      <c r="A18" t="s">
        <v>128</v>
      </c>
      <c r="B18" s="82">
        <f>+'Proposta 2011'!C82</f>
        <v>61406343</v>
      </c>
      <c r="C18" s="82">
        <f>+'Proposta 2011'!C134</f>
        <v>29487202</v>
      </c>
      <c r="D18" s="82">
        <f>+C18+B18</f>
        <v>90893545</v>
      </c>
    </row>
    <row r="19" spans="1:4">
      <c r="A19" t="s">
        <v>129</v>
      </c>
      <c r="B19" s="82">
        <f>+'Proposta 2011'!C44</f>
        <v>79678950</v>
      </c>
      <c r="C19" s="82">
        <f>+'Proposta 2011'!C148</f>
        <v>20300000</v>
      </c>
      <c r="D19" s="82">
        <f>+C19+B19</f>
        <v>99978950</v>
      </c>
    </row>
    <row r="20" spans="1:4">
      <c r="A20" t="s">
        <v>130</v>
      </c>
      <c r="B20" s="82">
        <f>+'Proposta 2011'!C117</f>
        <v>24952260</v>
      </c>
      <c r="C20">
        <v>0</v>
      </c>
      <c r="D20" s="82">
        <f>+C20+B20</f>
        <v>24952260</v>
      </c>
    </row>
    <row r="21" spans="1:4">
      <c r="C21" s="82"/>
    </row>
    <row r="23" spans="1:4">
      <c r="C23" s="80" t="s">
        <v>132</v>
      </c>
      <c r="D23" s="81">
        <f>+D17+D12+D5</f>
        <v>4692005927</v>
      </c>
    </row>
    <row r="24" spans="1:4">
      <c r="A24" t="s">
        <v>133</v>
      </c>
    </row>
    <row r="25" spans="1:4">
      <c r="C25" s="88" t="s">
        <v>152</v>
      </c>
    </row>
    <row r="26" spans="1:4">
      <c r="A26" s="80" t="s">
        <v>78</v>
      </c>
      <c r="B26" s="81">
        <f>SUM(B27:B28)</f>
        <v>1769788789</v>
      </c>
      <c r="C26" s="81"/>
      <c r="D26" s="81">
        <f>+D27+D28</f>
        <v>1769788789</v>
      </c>
    </row>
    <row r="27" spans="1:4">
      <c r="A27" t="s">
        <v>76</v>
      </c>
      <c r="B27" s="82">
        <f>+'Proposta 2011'!C225</f>
        <v>1660654217</v>
      </c>
      <c r="C27" s="82"/>
      <c r="D27" s="82">
        <f>+C27+B27</f>
        <v>1660654217</v>
      </c>
    </row>
    <row r="28" spans="1:4">
      <c r="A28" t="s">
        <v>127</v>
      </c>
      <c r="B28" s="82">
        <f>+'Proposta 2011'!C236</f>
        <v>109134572</v>
      </c>
      <c r="C28" s="82"/>
      <c r="D28" s="82">
        <f>+C28+B28</f>
        <v>109134572</v>
      </c>
    </row>
    <row r="29" spans="1:4">
      <c r="B29" s="82"/>
      <c r="C29" s="82"/>
      <c r="D29" s="82"/>
    </row>
    <row r="30" spans="1:4">
      <c r="A30" t="s">
        <v>77</v>
      </c>
      <c r="B30" s="82">
        <f>+'Proposta 2011'!C212</f>
        <v>2286477041</v>
      </c>
      <c r="C30" s="82"/>
      <c r="D30" s="82">
        <f>+B30</f>
        <v>2286477041</v>
      </c>
    </row>
    <row r="31" spans="1:4">
      <c r="B31" s="82"/>
      <c r="C31" s="82"/>
      <c r="D31" s="82"/>
    </row>
    <row r="32" spans="1:4">
      <c r="B32" s="83"/>
      <c r="C32" s="89" t="s">
        <v>138</v>
      </c>
      <c r="D32" s="83">
        <f>+D30+D26</f>
        <v>4056265830</v>
      </c>
    </row>
    <row r="33" spans="1:5">
      <c r="B33" s="83"/>
      <c r="C33" s="89" t="s">
        <v>139</v>
      </c>
      <c r="D33" s="83">
        <f>+D23</f>
        <v>4692005927</v>
      </c>
      <c r="E33" s="82"/>
    </row>
    <row r="34" spans="1:5">
      <c r="B34" s="85"/>
      <c r="C34" s="84" t="s">
        <v>134</v>
      </c>
      <c r="D34" s="85">
        <f>+D32+D23</f>
        <v>8748271757</v>
      </c>
    </row>
    <row r="35" spans="1:5">
      <c r="B35" s="82"/>
      <c r="C35" s="82"/>
      <c r="D35" s="82"/>
    </row>
    <row r="36" spans="1:5">
      <c r="A36" s="86" t="s">
        <v>136</v>
      </c>
      <c r="B36" s="86"/>
      <c r="C36" s="86"/>
      <c r="D36" s="87">
        <f>+D27+D30+D5</f>
        <v>7941913999</v>
      </c>
    </row>
    <row r="37" spans="1:5">
      <c r="A37" s="86"/>
      <c r="B37" s="86"/>
      <c r="C37" s="86"/>
      <c r="D37" s="87"/>
    </row>
    <row r="38" spans="1:5">
      <c r="A38" s="86" t="s">
        <v>135</v>
      </c>
      <c r="B38" s="86"/>
      <c r="C38" s="86"/>
      <c r="D38" s="87">
        <f>+D28+D17+D12</f>
        <v>806357758</v>
      </c>
    </row>
    <row r="40" spans="1:5" ht="13.5" thickBot="1"/>
    <row r="41" spans="1:5">
      <c r="B41" s="92" t="s">
        <v>140</v>
      </c>
      <c r="C41" s="93" t="s">
        <v>141</v>
      </c>
      <c r="D41" s="94">
        <f>+D5</f>
        <v>3994782741</v>
      </c>
    </row>
    <row r="42" spans="1:5">
      <c r="B42" s="95"/>
      <c r="C42" s="90" t="s">
        <v>142</v>
      </c>
      <c r="D42" s="96">
        <f>+D12</f>
        <v>481398431</v>
      </c>
      <c r="E42" s="82"/>
    </row>
    <row r="43" spans="1:5">
      <c r="B43" s="95"/>
      <c r="C43" s="90" t="s">
        <v>143</v>
      </c>
      <c r="D43" s="96">
        <f>+D17</f>
        <v>215824755</v>
      </c>
    </row>
    <row r="44" spans="1:5">
      <c r="B44" s="95"/>
      <c r="C44" s="90"/>
      <c r="D44" s="97"/>
    </row>
    <row r="45" spans="1:5">
      <c r="B45" s="95" t="s">
        <v>144</v>
      </c>
      <c r="C45" s="90" t="s">
        <v>141</v>
      </c>
      <c r="D45" s="96">
        <f>+D27</f>
        <v>1660654217</v>
      </c>
    </row>
    <row r="46" spans="1:5">
      <c r="B46" s="95"/>
      <c r="C46" s="90" t="s">
        <v>142</v>
      </c>
      <c r="D46" s="96">
        <f>+D28</f>
        <v>109134572</v>
      </c>
    </row>
    <row r="47" spans="1:5">
      <c r="B47" s="95"/>
      <c r="C47" s="91"/>
      <c r="D47" s="97"/>
    </row>
    <row r="48" spans="1:5" ht="13.5" thickBot="1">
      <c r="B48" s="98" t="s">
        <v>145</v>
      </c>
      <c r="C48" s="99" t="s">
        <v>141</v>
      </c>
      <c r="D48" s="100">
        <f>+D30</f>
        <v>2286477041</v>
      </c>
    </row>
    <row r="50" spans="2:4">
      <c r="C50" s="101" t="s">
        <v>146</v>
      </c>
      <c r="D50" s="102">
        <f>+D48+D46+D45+D43+D42+D41</f>
        <v>8748271757</v>
      </c>
    </row>
    <row r="54" spans="2:4">
      <c r="B54" s="101" t="s">
        <v>147</v>
      </c>
      <c r="C54" s="105"/>
      <c r="D54" s="106">
        <f>+D55+D56</f>
        <v>20614483.539999999</v>
      </c>
    </row>
    <row r="55" spans="2:4">
      <c r="B55" s="123" t="s">
        <v>149</v>
      </c>
      <c r="C55" s="124"/>
      <c r="D55" s="104">
        <f>+'ANEXO II'!E6</f>
        <v>12019200</v>
      </c>
    </row>
    <row r="56" spans="2:4">
      <c r="B56" s="123" t="s">
        <v>148</v>
      </c>
      <c r="C56" s="124"/>
      <c r="D56" s="104">
        <f>+'ANEXO II'!E7</f>
        <v>8595283.5399999991</v>
      </c>
    </row>
    <row r="57" spans="2:4">
      <c r="D57" s="103"/>
    </row>
  </sheetData>
  <mergeCells count="3">
    <mergeCell ref="A1:D1"/>
    <mergeCell ref="B55:C55"/>
    <mergeCell ref="B56:C5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Proposta 2011</vt:lpstr>
      <vt:lpstr>ANEXO II</vt:lpstr>
      <vt:lpstr>RESUMO DO FCDF 2011</vt:lpstr>
      <vt:lpstr>'Proposta 2011'!Area_de_impressao</vt:lpstr>
      <vt:lpstr>'RESUMO DO FCDF 2011'!Area_de_impressao</vt:lpstr>
      <vt:lpstr>'Proposta 2011'!Titulos_de_impressao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canogueira</dc:creator>
  <cp:lastModifiedBy>raimundo.silva</cp:lastModifiedBy>
  <cp:lastPrinted>2010-08-13T16:54:08Z</cp:lastPrinted>
  <dcterms:created xsi:type="dcterms:W3CDTF">2007-06-11T13:44:28Z</dcterms:created>
  <dcterms:modified xsi:type="dcterms:W3CDTF">2010-09-11T21:53:29Z</dcterms:modified>
</cp:coreProperties>
</file>